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СВ White +_без страховки" sheetId="9" r:id="rId1"/>
    <sheet name="Картка СВ White +_із страховкою" sheetId="10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G13" i="10" s="1"/>
  <c r="I14" i="10" l="1"/>
  <c r="B9" i="10"/>
  <c r="C13" i="10"/>
  <c r="H14" i="10" s="1"/>
  <c r="E14" i="10"/>
  <c r="G26" i="10"/>
  <c r="D14" i="10" l="1"/>
  <c r="C14" i="10" l="1"/>
  <c r="F14" i="10"/>
  <c r="I38" i="10" l="1"/>
  <c r="H15" i="10"/>
  <c r="I15" i="10"/>
  <c r="E15" i="10"/>
  <c r="D15" i="10" l="1"/>
  <c r="C15" i="10" l="1"/>
  <c r="F15" i="10"/>
  <c r="I16" i="10" l="1"/>
  <c r="H16" i="10"/>
  <c r="E16" i="10"/>
  <c r="D16" i="10" s="1"/>
  <c r="F16" i="10" s="1"/>
  <c r="H17" i="10" l="1"/>
  <c r="I17" i="10"/>
  <c r="E17" i="10"/>
  <c r="C16" i="10"/>
  <c r="D17" i="10" l="1"/>
  <c r="F17" i="10" s="1"/>
  <c r="C17" i="10" l="1"/>
  <c r="I18" i="10"/>
  <c r="H18" i="10"/>
  <c r="E18" i="10"/>
  <c r="D18" i="10" l="1"/>
  <c r="C18" i="10" s="1"/>
  <c r="F18" i="10" l="1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 s="1"/>
  <c r="I21" i="10" l="1"/>
  <c r="E21" i="10"/>
  <c r="D21" i="10" s="1"/>
  <c r="C21" i="10" s="1"/>
  <c r="C20" i="10"/>
  <c r="F21" i="10" l="1"/>
  <c r="I22" i="10" s="1"/>
  <c r="E22" i="10" l="1"/>
  <c r="H22" i="10"/>
  <c r="D22" i="10" l="1"/>
  <c r="C22" i="10" s="1"/>
  <c r="F22" i="10" l="1"/>
  <c r="I23" i="10" s="1"/>
  <c r="H23" i="10"/>
  <c r="E23" i="10" l="1"/>
  <c r="D23" i="10" s="1"/>
  <c r="C23" i="10" s="1"/>
  <c r="F23" i="10" l="1"/>
  <c r="I24" i="10" s="1"/>
  <c r="E24" i="10" l="1"/>
  <c r="H24" i="10"/>
  <c r="D24" i="10" s="1"/>
  <c r="C24" i="10" s="1"/>
  <c r="F24" i="10" l="1"/>
  <c r="H25" i="10" s="1"/>
  <c r="H26" i="10" s="1"/>
  <c r="E25" i="10" l="1"/>
  <c r="E26" i="10" s="1"/>
  <c r="I25" i="10"/>
  <c r="I26" i="10" s="1"/>
  <c r="D25" i="10" l="1"/>
  <c r="F25" i="10" s="1"/>
  <c r="C25" i="10" s="1"/>
  <c r="J26" i="10" s="1"/>
  <c r="I44" i="10" s="1"/>
  <c r="D26" i="10"/>
  <c r="L26" i="10"/>
  <c r="I40" i="10" s="1"/>
  <c r="C26" i="10" l="1"/>
  <c r="K26" i="10" s="1"/>
  <c r="I42" i="10" s="1"/>
  <c r="I32" i="9"/>
  <c r="G14" i="9" l="1"/>
  <c r="B1" i="9" l="1"/>
  <c r="G13" i="9" s="1"/>
  <c r="B9" i="9" l="1"/>
  <c r="I14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6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 l="1"/>
  <c r="E20" i="9" s="1"/>
  <c r="I20" i="9" l="1"/>
  <c r="H20" i="9"/>
  <c r="D20" i="9" l="1"/>
  <c r="C20" i="9" s="1"/>
  <c r="F20" i="9"/>
  <c r="H21" i="9" s="1"/>
  <c r="E21" i="9" l="1"/>
  <c r="I21" i="9"/>
  <c r="D21" i="9" s="1"/>
  <c r="F21" i="9" s="1"/>
  <c r="H22" i="9" s="1"/>
  <c r="I22" i="9" l="1"/>
  <c r="E22" i="9"/>
  <c r="C21" i="9"/>
  <c r="D22" i="9" l="1"/>
  <c r="C22" i="9" s="1"/>
  <c r="F22" i="9" l="1"/>
  <c r="I23" i="9" s="1"/>
  <c r="E23" i="9" l="1"/>
  <c r="H23" i="9"/>
  <c r="D23" i="9" l="1"/>
  <c r="C23" i="9" s="1"/>
  <c r="F23" i="9" l="1"/>
  <c r="I24" i="9" s="1"/>
  <c r="E24" i="9" l="1"/>
  <c r="H24" i="9"/>
  <c r="D24" i="9" l="1"/>
  <c r="F24" i="9" s="1"/>
  <c r="E25" i="9" s="1"/>
  <c r="E26" i="9" s="1"/>
  <c r="C24" i="9"/>
  <c r="H25" i="9"/>
  <c r="H26" i="9" s="1"/>
  <c r="I25" i="9"/>
  <c r="I26" i="9" s="1"/>
  <c r="D25" i="9" l="1"/>
  <c r="F25" i="9" s="1"/>
  <c r="C25" i="9" s="1"/>
  <c r="L26" i="9"/>
  <c r="I38" i="9" s="1"/>
  <c r="C26" i="9" l="1"/>
  <c r="K26" i="9" s="1"/>
  <c r="I40" i="9" s="1"/>
  <c r="J26" i="9"/>
  <c r="I42" i="9" s="1"/>
  <c r="D26" i="9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<sst xmlns="http://schemas.openxmlformats.org/spreadsheetml/2006/main" count="82" uniqueCount="38">
  <si>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</si>
  <si>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</si>
  <si>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</si>
  <si>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</si>
  <si>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</si>
  <si>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</si>
  <si>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</si>
  <si>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</si>
  <si>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</si>
  <si>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</si>
  <si>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</si>
  <si>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</si>
  <si>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</si>
  <si>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</si>
  <si>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</si>
  <si>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</si>
  <si>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</si>
  <si>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</si>
  <si>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</si>
  <si>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</si>
  <si>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</si>
  <si>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</si>
  <si>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</si>
  <si>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</si>
  <si>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</si>
  <si>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</si>
  <si>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</si>
  <si>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</si>
  <si>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</si>
  <si>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</si>
  <si>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</si>
  <si>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</si>
  <si>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</si>
  <si>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</si>
  <si>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</si>
  <si>
    <t>Комісія за знаття кредитних коштів готівкою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</si>
  <si>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коштыв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</si>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</sst>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9" fontId="8" fillId="0" borderId="0" xfId="1" applyFont="1" applyBorder="1" applyAlignment="1" applyProtection="1">
      <alignment horizontal="center"/>
    </xf>
    <xf numFmtId="0" fontId="6" fillId="5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9" fontId="8" fillId="5" borderId="0" xfId="1" applyFont="1" applyFill="1" applyBorder="1" applyAlignment="1" applyProtection="1">
      <alignment horizontal="center" vertical="top" wrapText="1"/>
    </xf>
    <xf numFmtId="9" fontId="8" fillId="0" borderId="0" xfId="1" applyFont="1" applyBorder="1" applyAlignme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9" fontId="8" fillId="5" borderId="0" xfId="1" applyFont="1" applyFill="1" applyBorder="1" applyAlignment="1" applyProtection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7.5546875" style="17" customWidth="1"/>
    <col min="10" max="10" width="8.21875" style="17" bestFit="1" customWidth="1"/>
    <col min="11" max="11" width="15.109375" style="17" hidden="1"/>
    <col min="12" max="12" width="12.88671875" style="17" hidden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1000</v>
      </c>
      <c r="C1" s="33"/>
      <c r="D1" s="34"/>
      <c r="E1" s="66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67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1.9726027397260273E-3</v>
      </c>
      <c r="C3" s="37"/>
      <c r="D3" s="37"/>
      <c r="E3" s="67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33</v>
      </c>
      <c r="B4" s="36">
        <v>7.0000000000000007E-2</v>
      </c>
      <c r="C4" s="37"/>
      <c r="D4" s="37"/>
      <c r="E4" s="67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7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7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0.02</v>
      </c>
      <c r="C7" s="38">
        <v>0</v>
      </c>
      <c r="D7" s="39" t="s">
        <v>26</v>
      </c>
      <c r="E7" s="67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7"/>
      <c r="F8" s="15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7.0000000000000007E-2</v>
      </c>
      <c r="C9" s="55"/>
      <c r="D9" s="55"/>
      <c r="E9" s="56"/>
      <c r="F9" s="15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-980</v>
      </c>
      <c r="D13" s="44"/>
      <c r="E13" s="44"/>
      <c r="F13" s="44"/>
      <c r="G13" s="46">
        <f>(B1)*B7+C7</f>
        <v>20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70</v>
      </c>
      <c r="D14" s="44">
        <f>$B$9*B1-E14-G14-I14</f>
        <v>8.849315068493155</v>
      </c>
      <c r="E14" s="44">
        <f>$B$3*B1*A14</f>
        <v>61.150684931506845</v>
      </c>
      <c r="F14" s="44">
        <f>B1-D14</f>
        <v>991.15068493150682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69.380547945205478</v>
      </c>
      <c r="D15" s="44">
        <f t="shared" ref="D15:D25" si="0">$B$9*F14-E15-G15-H15-I15</f>
        <v>14.636444361043353</v>
      </c>
      <c r="E15" s="44">
        <f t="shared" ref="E15:E24" si="1">$B$3*F14*A15</f>
        <v>54.744103584162126</v>
      </c>
      <c r="F15" s="44">
        <f>F14-D15</f>
        <v>976.51424057046347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68.355996839932445</v>
      </c>
      <c r="D16" s="44">
        <f t="shared" si="0"/>
        <v>8.6414821836783489</v>
      </c>
      <c r="E16" s="44">
        <f t="shared" si="1"/>
        <v>59.714514656254096</v>
      </c>
      <c r="F16" s="44">
        <f t="shared" ref="F16:F25" si="5">F15-D16</f>
        <v>967.87275838678511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67.751093087074963</v>
      </c>
      <c r="D17" s="44">
        <f t="shared" si="0"/>
        <v>10.474239440076175</v>
      </c>
      <c r="E17" s="44">
        <f t="shared" si="1"/>
        <v>57.276853646998788</v>
      </c>
      <c r="F17" s="44">
        <f t="shared" si="5"/>
        <v>957.39851894670892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67.017896326269636</v>
      </c>
      <c r="D18" s="44">
        <f t="shared" si="0"/>
        <v>8.4723211402681429</v>
      </c>
      <c r="E18" s="44">
        <f t="shared" si="1"/>
        <v>58.545575186001493</v>
      </c>
      <c r="F18" s="44">
        <f t="shared" si="5"/>
        <v>948.92619780644077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66.424833846450866</v>
      </c>
      <c r="D19" s="44">
        <f t="shared" si="0"/>
        <v>10.269201318727248</v>
      </c>
      <c r="E19" s="44">
        <f t="shared" si="1"/>
        <v>56.155632527723618</v>
      </c>
      <c r="F19" s="44">
        <f t="shared" si="5"/>
        <v>938.65699648771351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65.705989754139949</v>
      </c>
      <c r="D20" s="44">
        <f t="shared" si="0"/>
        <v>8.3064715031652483</v>
      </c>
      <c r="E20" s="44">
        <f t="shared" si="1"/>
        <v>57.399518250974701</v>
      </c>
      <c r="F20" s="44">
        <f t="shared" si="5"/>
        <v>930.35052498454831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65.124536748918388</v>
      </c>
      <c r="D21" s="44">
        <f t="shared" si="0"/>
        <v>8.2329649197262853</v>
      </c>
      <c r="E21" s="44">
        <f t="shared" si="1"/>
        <v>56.891571829192102</v>
      </c>
      <c r="F21" s="44">
        <f t="shared" si="5"/>
        <v>922.11756006482199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64.548229204537549</v>
      </c>
      <c r="D22" s="44">
        <f t="shared" si="0"/>
        <v>9.9790804445371251</v>
      </c>
      <c r="E22" s="44">
        <f t="shared" si="1"/>
        <v>54.569148760000424</v>
      </c>
      <c r="F22" s="44">
        <f t="shared" si="5"/>
        <v>912.1384796202849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63.849693573419948</v>
      </c>
      <c r="D23" s="44">
        <f t="shared" si="0"/>
        <v>8.0718007922562265</v>
      </c>
      <c r="E23" s="44">
        <f t="shared" si="1"/>
        <v>55.777892781163722</v>
      </c>
      <c r="F23" s="44">
        <f t="shared" si="5"/>
        <v>904.06667882802867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63.284667517962014</v>
      </c>
      <c r="D24" s="44">
        <f t="shared" si="0"/>
        <v>9.7837352914266162</v>
      </c>
      <c r="E24" s="44">
        <f t="shared" si="1"/>
        <v>53.500932226535397</v>
      </c>
      <c r="F24" s="44">
        <f t="shared" si="5"/>
        <v>894.28294353660203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947.20489307191883</v>
      </c>
      <c r="D25" s="44">
        <f t="shared" si="0"/>
        <v>9.6778565122454268</v>
      </c>
      <c r="E25" s="44">
        <f>$B$3*F24*A24</f>
        <v>52.92194953531672</v>
      </c>
      <c r="F25" s="44">
        <f t="shared" si="5"/>
        <v>884.60508702435664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1678.64837791583</v>
      </c>
      <c r="D26" s="45">
        <f>SUM(D14:D25)</f>
        <v>115.39491297564334</v>
      </c>
      <c r="E26" s="45">
        <f>SUM(E14:E25)</f>
        <v>678.64837791583</v>
      </c>
      <c r="F26" s="45" t="s">
        <v>16</v>
      </c>
      <c r="G26" s="45">
        <f>SUM(G13:G25)</f>
        <v>20</v>
      </c>
      <c r="H26" s="45">
        <f>SUM(H14:H25)</f>
        <v>0</v>
      </c>
      <c r="I26" s="45">
        <f>SUM(I14:I25)</f>
        <v>0</v>
      </c>
      <c r="J26" s="43">
        <f>XIRR(C13:C25,B13:B25)</f>
        <v>1.0683298468589784</v>
      </c>
      <c r="K26" s="30">
        <f>C26+G13</f>
        <v>1698.64837791583</v>
      </c>
      <c r="L26" s="30">
        <f>E26+G26+H26+I26</f>
        <v>698.64837791583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8" t="s">
        <v>20</v>
      </c>
      <c r="B30" s="68"/>
      <c r="C30" s="68"/>
      <c r="D30" s="68"/>
      <c r="E30" s="68"/>
      <c r="F30" s="68"/>
      <c r="G30" s="68"/>
      <c r="H30" s="68"/>
      <c r="I30" s="2">
        <v>1000</v>
      </c>
      <c r="J30" s="62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9" t="s">
        <v>22</v>
      </c>
      <c r="B32" s="69"/>
      <c r="C32" s="69"/>
      <c r="D32" s="69"/>
      <c r="E32" s="69"/>
      <c r="F32" s="69"/>
      <c r="G32" s="69"/>
      <c r="H32" s="69"/>
      <c r="I32" s="3">
        <f>B2</f>
        <v>0.72</v>
      </c>
      <c r="J32" s="12"/>
      <c r="K32" s="9"/>
    </row>
    <row r="33" spans="1:11" s="9" customFormat="1" ht="7.2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2">
      <c r="A34" s="69" t="s">
        <v>35</v>
      </c>
      <c r="B34" s="69"/>
      <c r="C34" s="69"/>
      <c r="D34" s="69"/>
      <c r="E34" s="69"/>
      <c r="F34" s="69"/>
      <c r="G34" s="69"/>
      <c r="H34" s="69"/>
      <c r="I34" s="64">
        <v>0.02</v>
      </c>
      <c r="J34" s="74"/>
      <c r="K34" s="9"/>
    </row>
    <row r="35" spans="1:11" s="9" customFormat="1" ht="10.199999999999999" customHeight="1" x14ac:dyDescent="0.3">
      <c r="A35" s="13"/>
      <c r="B35" s="13"/>
      <c r="C35" s="13"/>
      <c r="D35" s="13"/>
      <c r="E35" s="13"/>
      <c r="F35" s="13"/>
      <c r="G35" s="13"/>
      <c r="H35" s="13"/>
      <c r="I35" s="11"/>
      <c r="J35" s="12"/>
    </row>
    <row r="36" spans="1:11" s="1" customFormat="1" ht="17.399999999999999" x14ac:dyDescent="0.3">
      <c r="A36" s="69" t="s">
        <v>23</v>
      </c>
      <c r="B36" s="69"/>
      <c r="C36" s="69"/>
      <c r="D36" s="69"/>
      <c r="E36" s="69"/>
      <c r="F36" s="69"/>
      <c r="G36" s="69"/>
      <c r="H36" s="69"/>
      <c r="I36" s="47">
        <f>C14</f>
        <v>70</v>
      </c>
      <c r="J36" s="63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63"/>
    </row>
    <row r="38" spans="1:11" s="1" customFormat="1" ht="17.399999999999999" x14ac:dyDescent="0.3">
      <c r="A38" s="69" t="s">
        <v>28</v>
      </c>
      <c r="B38" s="69"/>
      <c r="C38" s="69"/>
      <c r="D38" s="69"/>
      <c r="E38" s="69"/>
      <c r="F38" s="69"/>
      <c r="G38" s="69"/>
      <c r="H38" s="69"/>
      <c r="I38" s="47">
        <f>L26</f>
        <v>698.64837791583</v>
      </c>
      <c r="J38" s="63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63"/>
    </row>
    <row r="40" spans="1:11" s="1" customFormat="1" ht="17.399999999999999" x14ac:dyDescent="0.3">
      <c r="A40" s="69" t="s">
        <v>29</v>
      </c>
      <c r="B40" s="69"/>
      <c r="C40" s="69"/>
      <c r="D40" s="69"/>
      <c r="E40" s="69"/>
      <c r="F40" s="69"/>
      <c r="G40" s="69"/>
      <c r="H40" s="69"/>
      <c r="I40" s="47">
        <f>K26</f>
        <v>1698.64837791583</v>
      </c>
      <c r="J40" s="63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63"/>
    </row>
    <row r="42" spans="1:11" s="1" customFormat="1" ht="17.399999999999999" x14ac:dyDescent="0.3">
      <c r="A42" s="69" t="s">
        <v>30</v>
      </c>
      <c r="B42" s="69"/>
      <c r="C42" s="69"/>
      <c r="D42" s="69"/>
      <c r="E42" s="69"/>
      <c r="F42" s="69"/>
      <c r="G42" s="69"/>
      <c r="H42" s="69"/>
      <c r="I42" s="4">
        <f>J26</f>
        <v>1.0683298468589784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71" t="s">
        <v>37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1" s="1" customFormat="1" ht="40.200000000000003" customHeight="1" x14ac:dyDescent="0.2">
      <c r="A45" s="70" t="s">
        <v>24</v>
      </c>
      <c r="B45" s="70"/>
      <c r="C45" s="70"/>
      <c r="D45" s="70"/>
      <c r="E45" s="70"/>
      <c r="F45" s="70"/>
      <c r="G45" s="70"/>
      <c r="H45" s="70"/>
      <c r="I45" s="70"/>
      <c r="J45" s="70"/>
    </row>
    <row r="46" spans="1:11" s="51" customFormat="1" hidden="1" x14ac:dyDescent="0.3">
      <c r="C46" s="52"/>
    </row>
    <row r="47" spans="1:11" s="51" customFormat="1" hidden="1" x14ac:dyDescent="0.3">
      <c r="C47" s="52"/>
    </row>
  </sheetData>
  <sheetProtection password="CC99" sheet="1" objects="1" scenarios="1" selectLockedCells="1"/>
  <mergeCells count="10">
    <mergeCell ref="E1:E8"/>
    <mergeCell ref="A30:H30"/>
    <mergeCell ref="A32:H32"/>
    <mergeCell ref="A45:J45"/>
    <mergeCell ref="A44:J44"/>
    <mergeCell ref="A36:H36"/>
    <mergeCell ref="A38:H38"/>
    <mergeCell ref="A40:H40"/>
    <mergeCell ref="A42:H42"/>
    <mergeCell ref="A34:H3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29" workbookViewId="0">
      <selection activeCell="I31" sqref="I31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23.109375" style="17" bestFit="1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72" t="s">
        <v>12</v>
      </c>
      <c r="F1" s="66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73"/>
      <c r="F2" s="67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1.9726027397260273E-3</v>
      </c>
      <c r="C3" s="37"/>
      <c r="D3" s="37"/>
      <c r="E3" s="73"/>
      <c r="F3" s="67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0.08</v>
      </c>
      <c r="C4" s="37"/>
      <c r="D4" s="37"/>
      <c r="E4" s="73"/>
      <c r="F4" s="67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73"/>
      <c r="F5" s="67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73"/>
      <c r="F6" s="67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0.02</v>
      </c>
      <c r="C7" s="38">
        <v>0</v>
      </c>
      <c r="D7" s="39" t="s">
        <v>26</v>
      </c>
      <c r="E7" s="73"/>
      <c r="F7" s="67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73"/>
      <c r="F8" s="67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0.08</v>
      </c>
      <c r="C9" s="55"/>
      <c r="D9" s="55"/>
      <c r="E9" s="55"/>
      <c r="F9" s="56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59"/>
      <c r="F10" s="6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-196000</v>
      </c>
      <c r="D13" s="44"/>
      <c r="E13" s="44"/>
      <c r="F13" s="44"/>
      <c r="G13" s="46">
        <f>(B1)*B7+C7</f>
        <v>4000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16000</v>
      </c>
      <c r="D14" s="44">
        <f>$B$9*B1-E14-G14-I14</f>
        <v>1769.8630136986303</v>
      </c>
      <c r="E14" s="44">
        <f>$B$3*B1*A14</f>
        <v>12230.13698630137</v>
      </c>
      <c r="F14" s="44">
        <f>B1-D14</f>
        <v>198230.13698630137</v>
      </c>
      <c r="G14" s="44">
        <f>B8</f>
        <v>0</v>
      </c>
      <c r="H14" s="44">
        <f>(-1)*B6*C13</f>
        <v>0</v>
      </c>
      <c r="I14" s="44">
        <f>B1*B5</f>
        <v>2000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15858.410958904107</v>
      </c>
      <c r="D15" s="44">
        <f t="shared" ref="D15:D25" si="0">$B$9*F14-E15-G15-H15-I15</f>
        <v>2927.2888722086691</v>
      </c>
      <c r="E15" s="44">
        <f t="shared" ref="E15:E24" si="1">$B$3*F14*A15</f>
        <v>10948.820716832426</v>
      </c>
      <c r="F15" s="44">
        <f>F14-D15</f>
        <v>195302.84811409269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1982.3013698630136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15624.227849127416</v>
      </c>
      <c r="D16" s="44">
        <f t="shared" si="0"/>
        <v>1728.2964367356694</v>
      </c>
      <c r="E16" s="44">
        <f t="shared" si="1"/>
        <v>11942.902931250819</v>
      </c>
      <c r="F16" s="44">
        <f t="shared" ref="F16:F25" si="5">F15-D16</f>
        <v>193574.55167735703</v>
      </c>
      <c r="G16" s="44">
        <f t="shared" si="2"/>
        <v>0</v>
      </c>
      <c r="H16" s="44">
        <f>B6*F15</f>
        <v>0</v>
      </c>
      <c r="I16" s="44">
        <f t="shared" si="3"/>
        <v>1953.0284811409269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15485.964134188562</v>
      </c>
      <c r="D17" s="44">
        <f t="shared" si="0"/>
        <v>2094.847888015232</v>
      </c>
      <c r="E17" s="44">
        <f t="shared" si="1"/>
        <v>11455.37072939976</v>
      </c>
      <c r="F17" s="44">
        <f t="shared" si="5"/>
        <v>191479.70378934179</v>
      </c>
      <c r="G17" s="44">
        <f t="shared" si="2"/>
        <v>0</v>
      </c>
      <c r="H17" s="44">
        <f>+B6*F16</f>
        <v>0</v>
      </c>
      <c r="I17" s="44">
        <f t="shared" si="3"/>
        <v>1935.7455167735702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15318.376303147343</v>
      </c>
      <c r="D18" s="44">
        <f t="shared" si="0"/>
        <v>1694.4642280536291</v>
      </c>
      <c r="E18" s="44">
        <f t="shared" si="1"/>
        <v>11709.115037200296</v>
      </c>
      <c r="F18" s="44">
        <f t="shared" si="5"/>
        <v>189785.23956128815</v>
      </c>
      <c r="G18" s="44">
        <f t="shared" si="2"/>
        <v>0</v>
      </c>
      <c r="H18" s="44">
        <f>+B6*F17</f>
        <v>0</v>
      </c>
      <c r="I18" s="44">
        <f t="shared" si="3"/>
        <v>1914.7970378934178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15182.819164903052</v>
      </c>
      <c r="D19" s="44">
        <f t="shared" si="0"/>
        <v>2053.8402637454487</v>
      </c>
      <c r="E19" s="44">
        <f t="shared" si="1"/>
        <v>11231.126505544722</v>
      </c>
      <c r="F19" s="44">
        <f t="shared" si="5"/>
        <v>187731.3992975427</v>
      </c>
      <c r="G19" s="44">
        <f t="shared" si="2"/>
        <v>0</v>
      </c>
      <c r="H19" s="44">
        <f>+B6*F18</f>
        <v>0</v>
      </c>
      <c r="I19" s="44">
        <f t="shared" si="3"/>
        <v>1897.8523956128815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15018.511943803416</v>
      </c>
      <c r="D20" s="44">
        <f t="shared" si="0"/>
        <v>1661.2943006330515</v>
      </c>
      <c r="E20" s="44">
        <f t="shared" si="1"/>
        <v>11479.903650194938</v>
      </c>
      <c r="F20" s="44">
        <f t="shared" si="5"/>
        <v>186070.10499690965</v>
      </c>
      <c r="G20" s="44">
        <f t="shared" si="2"/>
        <v>0</v>
      </c>
      <c r="H20" s="44">
        <f>B6*F19</f>
        <v>0</v>
      </c>
      <c r="I20" s="44">
        <f t="shared" si="3"/>
        <v>1877.313992975427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14885.608399752773</v>
      </c>
      <c r="D21" s="44">
        <f t="shared" si="0"/>
        <v>1646.5929839452549</v>
      </c>
      <c r="E21" s="44">
        <f t="shared" si="1"/>
        <v>11378.314365838422</v>
      </c>
      <c r="F21" s="44">
        <f t="shared" si="5"/>
        <v>184423.51201296441</v>
      </c>
      <c r="G21" s="44">
        <f t="shared" si="2"/>
        <v>0</v>
      </c>
      <c r="H21" s="44">
        <f>+B6*F20</f>
        <v>0</v>
      </c>
      <c r="I21" s="44">
        <f t="shared" si="3"/>
        <v>1860.7010499690966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14753.880961037154</v>
      </c>
      <c r="D22" s="44">
        <f t="shared" si="0"/>
        <v>1995.8160889074243</v>
      </c>
      <c r="E22" s="44">
        <f t="shared" si="1"/>
        <v>10913.829752000085</v>
      </c>
      <c r="F22" s="44">
        <f t="shared" si="5"/>
        <v>182427.69592405698</v>
      </c>
      <c r="G22" s="44">
        <f t="shared" si="2"/>
        <v>0</v>
      </c>
      <c r="H22" s="44">
        <f>+B6*F21</f>
        <v>0</v>
      </c>
      <c r="I22" s="44">
        <f t="shared" si="3"/>
        <v>1844.2351201296442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14594.215673924558</v>
      </c>
      <c r="D23" s="44">
        <f t="shared" si="0"/>
        <v>1614.3601584512448</v>
      </c>
      <c r="E23" s="44">
        <f t="shared" si="1"/>
        <v>11155.578556232744</v>
      </c>
      <c r="F23" s="44">
        <f t="shared" si="5"/>
        <v>180813.33576560573</v>
      </c>
      <c r="G23" s="44">
        <f t="shared" si="2"/>
        <v>0</v>
      </c>
      <c r="H23" s="44">
        <f>+B6*F22</f>
        <v>0</v>
      </c>
      <c r="I23" s="44">
        <f t="shared" si="3"/>
        <v>1824.2769592405698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14465.066861248459</v>
      </c>
      <c r="D24" s="44">
        <f t="shared" si="0"/>
        <v>1956.7470582853221</v>
      </c>
      <c r="E24" s="44">
        <f t="shared" si="1"/>
        <v>10700.186445307079</v>
      </c>
      <c r="F24" s="44">
        <f t="shared" si="5"/>
        <v>178856.58870732042</v>
      </c>
      <c r="G24" s="44">
        <f t="shared" si="2"/>
        <v>0</v>
      </c>
      <c r="H24" s="44">
        <f>B6*F23</f>
        <v>0</v>
      </c>
      <c r="I24" s="44">
        <f t="shared" si="3"/>
        <v>1808.1333576560573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191229.54450145696</v>
      </c>
      <c r="D25" s="44">
        <f t="shared" si="0"/>
        <v>1935.5713024490849</v>
      </c>
      <c r="E25" s="44">
        <f>$B$3*F24*A24</f>
        <v>10584.389907063345</v>
      </c>
      <c r="F25" s="44">
        <f t="shared" si="5"/>
        <v>176921.01740487132</v>
      </c>
      <c r="G25" s="44">
        <f t="shared" si="2"/>
        <v>0</v>
      </c>
      <c r="H25" s="44">
        <f>B6*F24</f>
        <v>0</v>
      </c>
      <c r="I25" s="44">
        <f t="shared" si="3"/>
        <v>1788.5658870732043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358416.62675149378</v>
      </c>
      <c r="D26" s="45">
        <f>SUM(D14:D25)</f>
        <v>23078.982595128655</v>
      </c>
      <c r="E26" s="45">
        <f>SUM(E14:E25)</f>
        <v>135729.67558316598</v>
      </c>
      <c r="F26" s="45" t="s">
        <v>16</v>
      </c>
      <c r="G26" s="45">
        <f>SUM(G13:G25)</f>
        <v>4000</v>
      </c>
      <c r="H26" s="45">
        <f>SUM(H14:H25)</f>
        <v>0</v>
      </c>
      <c r="I26" s="45">
        <f>SUM(I14:I25)</f>
        <v>22686.951168327811</v>
      </c>
      <c r="J26" s="43">
        <f>XIRR(C13:C25,B13:B25)</f>
        <v>1.3188101887702943</v>
      </c>
      <c r="K26" s="30">
        <f>C26+G13</f>
        <v>362416.62675149378</v>
      </c>
      <c r="L26" s="30">
        <f>E26+G26+H26+I26</f>
        <v>162416.62675149378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8" t="s">
        <v>20</v>
      </c>
      <c r="B30" s="68"/>
      <c r="C30" s="68"/>
      <c r="D30" s="68"/>
      <c r="E30" s="68"/>
      <c r="F30" s="68"/>
      <c r="G30" s="68"/>
      <c r="H30" s="68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9" t="s">
        <v>22</v>
      </c>
      <c r="B32" s="69"/>
      <c r="C32" s="69"/>
      <c r="D32" s="69"/>
      <c r="E32" s="69"/>
      <c r="F32" s="69"/>
      <c r="G32" s="69"/>
      <c r="H32" s="69"/>
      <c r="I32" s="3">
        <f>B2</f>
        <v>0.72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69" t="s">
        <v>27</v>
      </c>
      <c r="B34" s="69"/>
      <c r="C34" s="69"/>
      <c r="D34" s="69"/>
      <c r="E34" s="69"/>
      <c r="F34" s="69"/>
      <c r="G34" s="69"/>
      <c r="H34" s="69"/>
      <c r="I34" s="61" t="s">
        <v>31</v>
      </c>
      <c r="J34" s="65"/>
      <c r="K34" s="9"/>
    </row>
    <row r="35" spans="1:11" s="9" customFormat="1" ht="6.6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50"/>
    </row>
    <row r="36" spans="1:11" s="1" customFormat="1" ht="17.399999999999999" x14ac:dyDescent="0.3">
      <c r="A36" s="69" t="s">
        <v>35</v>
      </c>
      <c r="B36" s="69"/>
      <c r="C36" s="69"/>
      <c r="D36" s="69"/>
      <c r="E36" s="69"/>
      <c r="F36" s="69"/>
      <c r="G36" s="69"/>
      <c r="H36" s="69"/>
      <c r="I36" s="64">
        <v>0.02</v>
      </c>
      <c r="J36" s="50"/>
      <c r="K36" s="9"/>
    </row>
    <row r="37" spans="1:11" s="9" customFormat="1" ht="9" customHeight="1" x14ac:dyDescent="0.3">
      <c r="A37" s="10"/>
      <c r="B37" s="10"/>
      <c r="C37" s="10"/>
      <c r="D37" s="10"/>
      <c r="E37" s="10"/>
      <c r="F37" s="10"/>
      <c r="G37" s="10"/>
      <c r="H37" s="10"/>
      <c r="I37" s="50"/>
      <c r="J37" s="12"/>
    </row>
    <row r="38" spans="1:11" s="1" customFormat="1" ht="17.399999999999999" x14ac:dyDescent="0.3">
      <c r="A38" s="69" t="s">
        <v>23</v>
      </c>
      <c r="B38" s="69"/>
      <c r="C38" s="69"/>
      <c r="D38" s="69"/>
      <c r="E38" s="69"/>
      <c r="F38" s="69"/>
      <c r="G38" s="69"/>
      <c r="H38" s="69"/>
      <c r="I38" s="47">
        <f>C14</f>
        <v>16000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69" t="s">
        <v>28</v>
      </c>
      <c r="B40" s="69"/>
      <c r="C40" s="69"/>
      <c r="D40" s="69"/>
      <c r="E40" s="69"/>
      <c r="F40" s="69"/>
      <c r="G40" s="69"/>
      <c r="H40" s="69"/>
      <c r="I40" s="47">
        <f>L26</f>
        <v>162416.62675149378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48"/>
      <c r="J41" s="12"/>
    </row>
    <row r="42" spans="1:11" s="1" customFormat="1" ht="17.399999999999999" x14ac:dyDescent="0.3">
      <c r="A42" s="69" t="s">
        <v>29</v>
      </c>
      <c r="B42" s="69"/>
      <c r="C42" s="69"/>
      <c r="D42" s="69"/>
      <c r="E42" s="69"/>
      <c r="F42" s="69"/>
      <c r="G42" s="69"/>
      <c r="H42" s="69"/>
      <c r="I42" s="47">
        <f>K26</f>
        <v>362416.62675149378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69" t="s">
        <v>30</v>
      </c>
      <c r="B44" s="69"/>
      <c r="C44" s="69"/>
      <c r="D44" s="69"/>
      <c r="E44" s="69"/>
      <c r="F44" s="69"/>
      <c r="G44" s="69"/>
      <c r="H44" s="69"/>
      <c r="I44" s="4">
        <f>J26</f>
        <v>1.3188101887702943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71" t="s">
        <v>36</v>
      </c>
      <c r="B46" s="71"/>
      <c r="C46" s="71"/>
      <c r="D46" s="71"/>
      <c r="E46" s="71"/>
      <c r="F46" s="71"/>
      <c r="G46" s="71"/>
      <c r="H46" s="71"/>
      <c r="I46" s="71"/>
      <c r="J46" s="71"/>
    </row>
    <row r="47" spans="1:11" s="1" customFormat="1" ht="40.200000000000003" customHeight="1" x14ac:dyDescent="0.2">
      <c r="A47" s="70" t="s">
        <v>24</v>
      </c>
      <c r="B47" s="70"/>
      <c r="C47" s="70"/>
      <c r="D47" s="70"/>
      <c r="E47" s="70"/>
      <c r="F47" s="70"/>
      <c r="G47" s="70"/>
      <c r="H47" s="70"/>
      <c r="I47" s="70"/>
      <c r="J47" s="70"/>
    </row>
    <row r="48" spans="1:11" hidden="1" x14ac:dyDescent="0.3"/>
  </sheetData>
  <sheetProtection password="CC99" sheet="1" objects="1" scenarios="1"/>
  <mergeCells count="11">
    <mergeCell ref="E1:F8"/>
    <mergeCell ref="A42:H42"/>
    <mergeCell ref="A44:H44"/>
    <mergeCell ref="A46:J46"/>
    <mergeCell ref="A47:J47"/>
    <mergeCell ref="A30:H30"/>
    <mergeCell ref="A32:H32"/>
    <mergeCell ref="A34:H34"/>
    <mergeCell ref="A38:H38"/>
    <mergeCell ref="A40:H40"/>
    <mergeCell ref="A36:H3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White +_без страховки</vt:lpstr>
      <vt:lpstr>Картка СВ White +_із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2022-12-29T14:40:48Z</dcterms:modified>
</cp:coreProperties>
</file>