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3D8174C5-6043-4AAF-92D3-7FD996B8E7A9}" xr6:coauthVersionLast="47" xr6:coauthVersionMax="47" xr10:uidLastSave="{00000000-0000-0000-0000-000000000000}"/>
  <workbookProtection workbookAlgorithmName="SHA-512" workbookHashValue="Cqnrr039dOwKiPmi1iYNFut8SyP079iCI0AOK6dfFctKwVigKNXNtM0pyVrY0HkdL9FVuvPAF9yXLmS+YYAZpg==" workbookSaltValue="sh7AHaiG+astEJIPEojvBw==" workbookSpinCount="100000" lockStructure="1"/>
  <bookViews>
    <workbookView xWindow="-120" yWindow="-120" windowWidth="29040" windowHeight="15990" tabRatio="863" xr2:uid="{00000000-000D-0000-FFFF-FFFF00000000}"/>
  </bookViews>
  <sheets>
    <sheet name="NST Ідея_ТзОВ Інтехторг Майбут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Ідея_ТзОВ Інтехторг Майбут'!$A$1:$I$103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0" i="164"/>
  <c r="L11" i="164"/>
  <c r="M8" i="165"/>
  <c r="H8" i="165"/>
  <c r="L8" i="165" s="1"/>
  <c r="G8" i="165"/>
  <c r="M7" i="165"/>
  <c r="H7" i="165"/>
  <c r="L7" i="165" s="1"/>
  <c r="G7" i="165"/>
  <c r="H5" i="165" l="1"/>
  <c r="H6" i="165"/>
  <c r="H4" i="165"/>
  <c r="E2" i="164"/>
  <c r="G2" i="164"/>
  <c r="G3" i="164"/>
  <c r="F2" i="164" l="1"/>
  <c r="G39" i="164"/>
  <c r="L8" i="164" l="1"/>
  <c r="L9" i="164"/>
  <c r="M6" i="165"/>
  <c r="L6" i="165"/>
  <c r="G6" i="165"/>
  <c r="H3" i="164" s="1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<sst xmlns="http://schemas.openxmlformats.org/spreadsheetml/2006/main" count="173" uniqueCount="165">
  <si>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</si>
  <si>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</si>
  <si>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</si>
  <si>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</si>
  <si>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</si>
  <si>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</si>
  <si>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</si>
  <si>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</si>
  <si>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</si>
  <si>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</si>
  <si>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</si>
  <si>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</si>
  <si>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</si>
  <si>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</si>
  <si>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</si>
  <si>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</si>
  <si>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</si>
  <si>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</si>
  <si>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</si>
  <si>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</si>
  <si>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</si>
  <si>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</si>
  <si>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</si>
  <si>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</si>
  <si>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</si>
  <si>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</si>
  <si>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</si>
  <si>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</si>
  <si>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</si>
  <si>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</si>
  <si>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</si>
  <si>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</si>
  <si>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</si>
  <si>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</si>
  <si>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</si>
  <si>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</si>
  <si>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</si>
  <si>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</si>
  <si>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</si>
  <si>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</si>
  <si>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</si>
  <si>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</si>
  <si>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</si>
  <si>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</si>
  <si>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</si>
  <si>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</si>
  <si>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</si>
  <si>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</si>
  <si>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</si>
  <si>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</si>
  <si>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</si>
  <si>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</si>
  <si>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</si>
  <si>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</si>
  <si>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</si>
  <si>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</si>
  <si>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</si>
  <si>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</si>
  <si>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</si>
  <si>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</si>
  <si>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</si>
  <si>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</si>
  <si>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</si>
  <si>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</si>
  <si>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</si>
  <si>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</si>
  <si>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</si>
  <si>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</si>
  <si>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</si>
  <si>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</si>
  <si>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</si>
  <si>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</si>
  <si>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</si>
  <si>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</si>
  <si>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</si>
  <si>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</si>
  <si>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</si>
  <si>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</si>
  <si>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</si>
  <si>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</si>
  <si>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</si>
  <si>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</si>
  <si>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</si>
  <si>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</si>
  <si>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</si>
  <si>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</si>
  <si>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</si>
  <si>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</si>
  <si>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</si>
  <si>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</si>
  <si>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</si>
  <si>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</si>
  <si>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</si>
  <si>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</si>
  <si>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</si>
  <si>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</si>
  <si>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</si>
  <si>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</si>
  <si>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</si>
  <si>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</si>
  <si>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</si>
  <si>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</si>
  <si>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</si>
  <si>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</si>
  <si>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</si>
  <si>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</si>
  <si>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</si>
  <si>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</si>
  <si>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</si>
  <si>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</si>
  <si>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</si>
  <si>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</si>
  <si>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</si>
  <si>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</si>
  <si>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</si>
  <si>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</si>
  <si>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</si>
  <si>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</si>
  <si>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</si>
  <si>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</si>
  <si>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</si>
  <si>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</si>
  <si>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</si>
  <si>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</si>
  <si>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</si>
  <si>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</si>
  <si>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</si>
  <si>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</si>
  <si>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</si>
  <si>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</si>
  <si>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</si>
  <si>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</si>
  <si>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</si>
  <si>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</si>
  <si>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</si>
  <si>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</si>
  <si>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</si>
  <si>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</si>
  <si>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</si>
  <si>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</si>
  <si>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</si>
  <si>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</si>
  <si>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</si>
  <si>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</si>
  <si>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</si>
  <si>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</si>
  <si>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</si>
  <si>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</si>
  <si>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</si>
  <si>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</si>
  <si>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</si>
  <si>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</si>
  <si>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</si>
  <si>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</si>
  <si>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</si>
  <si>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</si>
  <si>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</si>
  <si>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</si>
  <si>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</si>
  <si>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</si>
  <si>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Смарт Шоп_0-0-12</t>
  </si>
  <si>
    <t>NST Ідея Смарт Шоп_0-0-24</t>
  </si>
  <si>
    <t>NST Ідея Смарт Шоп_0-0-36</t>
  </si>
  <si>
    <t>NST Ідея Смарт Шоп_0-6-12</t>
  </si>
  <si>
    <t>NST Ідея Смарт Шоп_0-9-24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</si>
</sst>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VLOOKUP('NST Ідея_ТзОВ Інтехторг Майбут'!H2,Лист2!A:P,16,FALSE)</f>
        <v>1000</v>
      </c>
      <c r="F2" s="132">
        <f>VLOOKUP(H$2,Лист2!$A:$H,8,0)</f>
        <v>75000.002000000008</v>
      </c>
      <c r="G2" s="177">
        <f ca="1">TODAY()</f>
        <v>45316</v>
      </c>
      <c r="H2" s="219" t="s">
        <v>163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55000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 t="str">
        <f>VLOOKUP(H$2,Лист2!$A:$G,7,0)</f>
        <v>max. 68181,82 грн.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55000</v>
      </c>
      <c r="G7" s="164"/>
      <c r="H7" s="165"/>
      <c r="I7" s="42"/>
      <c r="J7" s="4"/>
      <c r="K7" s="37"/>
      <c r="L7" s="51" t="str">
        <f>Лист2!A4</f>
        <v>NST Ідея Смарт Шоп_0-0-12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NST Ідея Смарт Шоп_0-0-24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Смарт Шоп_0-0-36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Смарт Шоп_0-6-12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Смарт Шоп_0-9-24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6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0.1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3.9899999999999998E-2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55000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18172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68172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0.72568329572677603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45316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45347</v>
      </c>
      <c r="D40" s="19">
        <f>IF(B40&lt;=$F$21,$F$7/$F$21,0)</f>
        <v>4583.333333333333</v>
      </c>
      <c r="E40" s="20">
        <f>IF(AND(B40&gt;F$13,B40&lt;=$F$21),F$7*F$19,0)</f>
        <v>0</v>
      </c>
      <c r="F40" s="182">
        <f>IF(B40&lt;=$F$21,F$5*F$9/12,0)</f>
        <v>0.41666666666666669</v>
      </c>
      <c r="G40" s="198">
        <f t="shared" ref="G40:G71" si="0">IF(B$40&lt;=F$21,D40+E40+F40,0)</f>
        <v>4583.75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45376</v>
      </c>
      <c r="D41" s="19">
        <f t="shared" ref="D41:D87" si="2">IF(B41&lt;=$F$21,$F$7/$F$21,0)</f>
        <v>4583.333333333333</v>
      </c>
      <c r="E41" s="20">
        <f t="shared" ref="E41:E99" si="3">IF(AND(B41&gt;F$13,B41&lt;=$F$21),F$7*F$19,0)</f>
        <v>0</v>
      </c>
      <c r="F41" s="20">
        <f t="shared" ref="F41:F99" si="4">IF(B41&lt;=$F$21,F$5*F$9/12,0)</f>
        <v>0.41666666666666669</v>
      </c>
      <c r="G41" s="198">
        <f t="shared" si="0"/>
        <v>4583.75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45407</v>
      </c>
      <c r="D42" s="19">
        <f t="shared" si="2"/>
        <v>4583.333333333333</v>
      </c>
      <c r="E42" s="20">
        <f t="shared" si="3"/>
        <v>0</v>
      </c>
      <c r="F42" s="20">
        <f t="shared" si="4"/>
        <v>0.41666666666666669</v>
      </c>
      <c r="G42" s="198">
        <f t="shared" si="0"/>
        <v>4583.75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45437</v>
      </c>
      <c r="D43" s="19">
        <f t="shared" si="2"/>
        <v>4583.333333333333</v>
      </c>
      <c r="E43" s="20">
        <f t="shared" si="3"/>
        <v>0</v>
      </c>
      <c r="F43" s="20">
        <f t="shared" si="4"/>
        <v>0.41666666666666669</v>
      </c>
      <c r="G43" s="198">
        <f t="shared" si="0"/>
        <v>4583.75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45468</v>
      </c>
      <c r="D44" s="19">
        <f t="shared" si="2"/>
        <v>4583.333333333333</v>
      </c>
      <c r="E44" s="20">
        <f t="shared" si="3"/>
        <v>0</v>
      </c>
      <c r="F44" s="20">
        <f t="shared" si="4"/>
        <v>0.41666666666666669</v>
      </c>
      <c r="G44" s="198">
        <f t="shared" si="0"/>
        <v>4583.75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45498</v>
      </c>
      <c r="D45" s="19">
        <f t="shared" si="2"/>
        <v>4583.333333333333</v>
      </c>
      <c r="E45" s="20">
        <f t="shared" si="3"/>
        <v>0</v>
      </c>
      <c r="F45" s="20">
        <f t="shared" si="4"/>
        <v>0.41666666666666669</v>
      </c>
      <c r="G45" s="198">
        <f t="shared" si="0"/>
        <v>4583.75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45529</v>
      </c>
      <c r="D46" s="19">
        <f t="shared" si="2"/>
        <v>4583.333333333333</v>
      </c>
      <c r="E46" s="20">
        <f t="shared" si="3"/>
        <v>2194.5</v>
      </c>
      <c r="F46" s="20">
        <f t="shared" si="4"/>
        <v>0.41666666666666669</v>
      </c>
      <c r="G46" s="198">
        <f t="shared" si="0"/>
        <v>6778.25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45560</v>
      </c>
      <c r="D47" s="19">
        <f t="shared" si="2"/>
        <v>4583.333333333333</v>
      </c>
      <c r="E47" s="20">
        <f t="shared" si="3"/>
        <v>2194.5</v>
      </c>
      <c r="F47" s="20">
        <f t="shared" si="4"/>
        <v>0.41666666666666669</v>
      </c>
      <c r="G47" s="198">
        <f t="shared" si="0"/>
        <v>6778.25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45590</v>
      </c>
      <c r="D48" s="19">
        <f t="shared" si="2"/>
        <v>4583.333333333333</v>
      </c>
      <c r="E48" s="20">
        <f t="shared" si="3"/>
        <v>2194.5</v>
      </c>
      <c r="F48" s="20">
        <f t="shared" si="4"/>
        <v>0.41666666666666669</v>
      </c>
      <c r="G48" s="198">
        <f t="shared" si="0"/>
        <v>6778.25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45621</v>
      </c>
      <c r="D49" s="19">
        <f t="shared" si="2"/>
        <v>4583.333333333333</v>
      </c>
      <c r="E49" s="20">
        <f t="shared" si="3"/>
        <v>2194.5</v>
      </c>
      <c r="F49" s="20">
        <f t="shared" si="4"/>
        <v>0.41666666666666669</v>
      </c>
      <c r="G49" s="198">
        <f t="shared" si="0"/>
        <v>6778.25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45651</v>
      </c>
      <c r="D50" s="19">
        <f t="shared" si="2"/>
        <v>4583.333333333333</v>
      </c>
      <c r="E50" s="20">
        <f t="shared" si="3"/>
        <v>2194.5</v>
      </c>
      <c r="F50" s="20">
        <f t="shared" si="4"/>
        <v>0.41666666666666669</v>
      </c>
      <c r="G50" s="198">
        <f t="shared" si="0"/>
        <v>6778.25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45682</v>
      </c>
      <c r="D51" s="19">
        <f t="shared" si="2"/>
        <v>4583.333333333333</v>
      </c>
      <c r="E51" s="20">
        <f t="shared" si="3"/>
        <v>2194.5</v>
      </c>
      <c r="F51" s="20">
        <f t="shared" si="4"/>
        <v>0.41666666666666669</v>
      </c>
      <c r="G51" s="198">
        <f t="shared" si="0"/>
        <v>6778.25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45713</v>
      </c>
      <c r="D52" s="19">
        <f t="shared" si="2"/>
        <v>0</v>
      </c>
      <c r="E52" s="20">
        <f t="shared" si="3"/>
        <v>0</v>
      </c>
      <c r="F52" s="20">
        <f t="shared" si="4"/>
        <v>0</v>
      </c>
      <c r="G52" s="198">
        <f t="shared" si="0"/>
        <v>0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45741</v>
      </c>
      <c r="D53" s="19">
        <f t="shared" si="2"/>
        <v>0</v>
      </c>
      <c r="E53" s="20">
        <f t="shared" si="3"/>
        <v>0</v>
      </c>
      <c r="F53" s="20">
        <f t="shared" si="4"/>
        <v>0</v>
      </c>
      <c r="G53" s="198">
        <f t="shared" si="0"/>
        <v>0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45772</v>
      </c>
      <c r="D54" s="19">
        <f t="shared" si="2"/>
        <v>0</v>
      </c>
      <c r="E54" s="20">
        <f t="shared" si="3"/>
        <v>0</v>
      </c>
      <c r="F54" s="20">
        <f t="shared" si="4"/>
        <v>0</v>
      </c>
      <c r="G54" s="198">
        <f t="shared" si="0"/>
        <v>0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45802</v>
      </c>
      <c r="D55" s="19">
        <f t="shared" si="2"/>
        <v>0</v>
      </c>
      <c r="E55" s="20">
        <f t="shared" si="3"/>
        <v>0</v>
      </c>
      <c r="F55" s="20">
        <f t="shared" si="4"/>
        <v>0</v>
      </c>
      <c r="G55" s="198">
        <f t="shared" si="0"/>
        <v>0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45833</v>
      </c>
      <c r="D56" s="19">
        <f t="shared" si="2"/>
        <v>0</v>
      </c>
      <c r="E56" s="20">
        <f t="shared" si="3"/>
        <v>0</v>
      </c>
      <c r="F56" s="20">
        <f t="shared" si="4"/>
        <v>0</v>
      </c>
      <c r="G56" s="198">
        <f t="shared" si="0"/>
        <v>0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45863</v>
      </c>
      <c r="D57" s="19">
        <f t="shared" si="2"/>
        <v>0</v>
      </c>
      <c r="E57" s="20">
        <f t="shared" si="3"/>
        <v>0</v>
      </c>
      <c r="F57" s="20">
        <f t="shared" si="4"/>
        <v>0</v>
      </c>
      <c r="G57" s="198">
        <f t="shared" si="0"/>
        <v>0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45894</v>
      </c>
      <c r="D58" s="19">
        <f t="shared" si="2"/>
        <v>0</v>
      </c>
      <c r="E58" s="20">
        <f t="shared" si="3"/>
        <v>0</v>
      </c>
      <c r="F58" s="20">
        <f t="shared" si="4"/>
        <v>0</v>
      </c>
      <c r="G58" s="198">
        <f t="shared" si="0"/>
        <v>0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45925</v>
      </c>
      <c r="D59" s="19">
        <f t="shared" si="2"/>
        <v>0</v>
      </c>
      <c r="E59" s="20">
        <f t="shared" si="3"/>
        <v>0</v>
      </c>
      <c r="F59" s="20">
        <f t="shared" si="4"/>
        <v>0</v>
      </c>
      <c r="G59" s="198">
        <f t="shared" si="0"/>
        <v>0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45955</v>
      </c>
      <c r="D60" s="19">
        <f t="shared" si="2"/>
        <v>0</v>
      </c>
      <c r="E60" s="20">
        <f t="shared" si="3"/>
        <v>0</v>
      </c>
      <c r="F60" s="20">
        <f t="shared" si="4"/>
        <v>0</v>
      </c>
      <c r="G60" s="198">
        <f t="shared" si="0"/>
        <v>0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45986</v>
      </c>
      <c r="D61" s="19">
        <f t="shared" si="2"/>
        <v>0</v>
      </c>
      <c r="E61" s="20">
        <f t="shared" si="3"/>
        <v>0</v>
      </c>
      <c r="F61" s="20">
        <f t="shared" si="4"/>
        <v>0</v>
      </c>
      <c r="G61" s="198">
        <f t="shared" si="0"/>
        <v>0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46016</v>
      </c>
      <c r="D62" s="19">
        <f t="shared" si="2"/>
        <v>0</v>
      </c>
      <c r="E62" s="20">
        <f t="shared" si="3"/>
        <v>0</v>
      </c>
      <c r="F62" s="20">
        <f t="shared" si="4"/>
        <v>0</v>
      </c>
      <c r="G62" s="198">
        <f t="shared" si="0"/>
        <v>0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46047</v>
      </c>
      <c r="D63" s="19">
        <f t="shared" si="2"/>
        <v>0</v>
      </c>
      <c r="E63" s="20">
        <f t="shared" si="3"/>
        <v>0</v>
      </c>
      <c r="F63" s="20">
        <f t="shared" si="4"/>
        <v>0</v>
      </c>
      <c r="G63" s="198">
        <f t="shared" si="0"/>
        <v>0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46078</v>
      </c>
      <c r="D64" s="19">
        <f t="shared" si="2"/>
        <v>0</v>
      </c>
      <c r="E64" s="20">
        <f t="shared" si="3"/>
        <v>0</v>
      </c>
      <c r="F64" s="20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46106</v>
      </c>
      <c r="D65" s="19">
        <f t="shared" si="2"/>
        <v>0</v>
      </c>
      <c r="E65" s="20">
        <f t="shared" si="3"/>
        <v>0</v>
      </c>
      <c r="F65" s="20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46137</v>
      </c>
      <c r="D66" s="19">
        <f t="shared" si="2"/>
        <v>0</v>
      </c>
      <c r="E66" s="20">
        <f t="shared" si="3"/>
        <v>0</v>
      </c>
      <c r="F66" s="20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46167</v>
      </c>
      <c r="D67" s="19">
        <f t="shared" si="2"/>
        <v>0</v>
      </c>
      <c r="E67" s="20">
        <f t="shared" si="3"/>
        <v>0</v>
      </c>
      <c r="F67" s="20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46198</v>
      </c>
      <c r="D68" s="19">
        <f t="shared" si="2"/>
        <v>0</v>
      </c>
      <c r="E68" s="20">
        <f t="shared" si="3"/>
        <v>0</v>
      </c>
      <c r="F68" s="20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46228</v>
      </c>
      <c r="D69" s="19">
        <f t="shared" si="2"/>
        <v>0</v>
      </c>
      <c r="E69" s="20">
        <f t="shared" si="3"/>
        <v>0</v>
      </c>
      <c r="F69" s="20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46259</v>
      </c>
      <c r="D70" s="19">
        <f t="shared" si="2"/>
        <v>0</v>
      </c>
      <c r="E70" s="20">
        <f t="shared" si="3"/>
        <v>0</v>
      </c>
      <c r="F70" s="20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46290</v>
      </c>
      <c r="D71" s="19">
        <f t="shared" si="2"/>
        <v>0</v>
      </c>
      <c r="E71" s="20">
        <f t="shared" si="3"/>
        <v>0</v>
      </c>
      <c r="F71" s="20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46320</v>
      </c>
      <c r="D72" s="19">
        <f t="shared" si="2"/>
        <v>0</v>
      </c>
      <c r="E72" s="20">
        <f t="shared" si="3"/>
        <v>0</v>
      </c>
      <c r="F72" s="20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46351</v>
      </c>
      <c r="D73" s="19">
        <f t="shared" si="2"/>
        <v>0</v>
      </c>
      <c r="E73" s="20">
        <f t="shared" si="3"/>
        <v>0</v>
      </c>
      <c r="F73" s="20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46381</v>
      </c>
      <c r="D74" s="19">
        <f t="shared" si="2"/>
        <v>0</v>
      </c>
      <c r="E74" s="20">
        <f t="shared" si="3"/>
        <v>0</v>
      </c>
      <c r="F74" s="20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46412</v>
      </c>
      <c r="D75" s="19">
        <f t="shared" si="2"/>
        <v>0</v>
      </c>
      <c r="E75" s="20">
        <f t="shared" si="3"/>
        <v>0</v>
      </c>
      <c r="F75" s="20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46443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46471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46502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46532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46563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46593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46624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46655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46685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46716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46746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46777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46808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1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46837</v>
      </c>
      <c r="D89" s="107">
        <f t="shared" si="6"/>
        <v>0</v>
      </c>
      <c r="E89" s="108">
        <f t="shared" si="3"/>
        <v>0</v>
      </c>
      <c r="F89" s="108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46868</v>
      </c>
      <c r="D90" s="107">
        <f t="shared" si="6"/>
        <v>0</v>
      </c>
      <c r="E90" s="108">
        <f t="shared" si="3"/>
        <v>0</v>
      </c>
      <c r="F90" s="108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46898</v>
      </c>
      <c r="D91" s="107">
        <f t="shared" si="6"/>
        <v>0</v>
      </c>
      <c r="E91" s="108">
        <f t="shared" si="3"/>
        <v>0</v>
      </c>
      <c r="F91" s="108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46929</v>
      </c>
      <c r="D92" s="107">
        <f t="shared" si="6"/>
        <v>0</v>
      </c>
      <c r="E92" s="108">
        <f t="shared" si="3"/>
        <v>0</v>
      </c>
      <c r="F92" s="108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46959</v>
      </c>
      <c r="D93" s="107">
        <f t="shared" si="6"/>
        <v>0</v>
      </c>
      <c r="E93" s="108">
        <f t="shared" si="3"/>
        <v>0</v>
      </c>
      <c r="F93" s="108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46990</v>
      </c>
      <c r="D94" s="107">
        <f t="shared" si="6"/>
        <v>0</v>
      </c>
      <c r="E94" s="108">
        <f t="shared" si="3"/>
        <v>0</v>
      </c>
      <c r="F94" s="108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47021</v>
      </c>
      <c r="D95" s="107">
        <f t="shared" si="6"/>
        <v>0</v>
      </c>
      <c r="E95" s="108">
        <f t="shared" si="3"/>
        <v>0</v>
      </c>
      <c r="F95" s="108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47051</v>
      </c>
      <c r="D96" s="107">
        <f t="shared" si="6"/>
        <v>0</v>
      </c>
      <c r="E96" s="108">
        <f t="shared" si="3"/>
        <v>0</v>
      </c>
      <c r="F96" s="108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47082</v>
      </c>
      <c r="D97" s="107">
        <f t="shared" si="6"/>
        <v>0</v>
      </c>
      <c r="E97" s="108">
        <f t="shared" si="3"/>
        <v>0</v>
      </c>
      <c r="F97" s="108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47112</v>
      </c>
      <c r="D98" s="107">
        <f t="shared" si="6"/>
        <v>0</v>
      </c>
      <c r="E98" s="108">
        <f t="shared" si="3"/>
        <v>0</v>
      </c>
      <c r="F98" s="108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47143</v>
      </c>
      <c r="D99" s="107">
        <f t="shared" si="6"/>
        <v>0</v>
      </c>
      <c r="E99" s="108">
        <f t="shared" si="3"/>
        <v>0</v>
      </c>
      <c r="F99" s="108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55000.000000000007</v>
      </c>
      <c r="E100" s="93">
        <f>SUM(E40:E99)</f>
        <v>13167</v>
      </c>
      <c r="F100" s="99">
        <f>SUM(F40:F99)</f>
        <v>5</v>
      </c>
      <c r="G100" s="211">
        <f>SUM(G40:H99)</f>
        <v>68172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VUMtVeebXO38tQlgnD3c8BeezCgHUSryjv5TkLyDNaDSskOKxitWvocAb62T94+f2ZbEvWkTMYR1grYiQcuLmw==" saltValue="jsMPcT0aak91UFUOwM0yGw==" spinCount="100000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$L$7:$L$11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topLeftCell="A25"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D32" sqref="D32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zoomScale="85" zoomScaleNormal="85" workbookViewId="0">
      <selection activeCell="A10" sqref="A10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192307.69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192307,69 грн.</v>
      </c>
      <c r="H4" s="184">
        <f>B4+B4*K4</f>
        <v>199999.9976</v>
      </c>
      <c r="I4" s="151">
        <v>0</v>
      </c>
      <c r="K4" s="185">
        <v>0.04</v>
      </c>
      <c r="L4" s="153">
        <f t="shared" ref="L4" si="0">D4/12/(1-1/POWER(1+D4/12,C4))*H4+H4*F4</f>
        <v>21667.569198141362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192307.69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192307,69 грн.</v>
      </c>
      <c r="H5" s="184">
        <f t="shared" ref="H5:H6" si="1">B5+B5*K5</f>
        <v>199999.9976</v>
      </c>
      <c r="I5" s="151">
        <v>0</v>
      </c>
      <c r="K5" s="185">
        <v>0.04</v>
      </c>
      <c r="L5" s="153">
        <f t="shared" ref="L5:L6" si="2">D5/12/(1-1/POWER(1+D5/12,C5))*H5+H5*F5</f>
        <v>13334.201256563774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192307.69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192307,69 грн.</v>
      </c>
      <c r="H6" s="184">
        <f t="shared" si="1"/>
        <v>199999.9976</v>
      </c>
      <c r="I6" s="151">
        <v>0</v>
      </c>
      <c r="J6" s="151"/>
      <c r="K6" s="185">
        <v>0.04</v>
      </c>
      <c r="L6" s="153">
        <f t="shared" si="2"/>
        <v>10556.411951965314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163</v>
      </c>
      <c r="B7" s="121">
        <v>68181.820000000007</v>
      </c>
      <c r="C7" s="151">
        <v>12</v>
      </c>
      <c r="D7" s="152">
        <v>1E-4</v>
      </c>
      <c r="E7" s="152">
        <v>0</v>
      </c>
      <c r="F7" s="152">
        <v>3.9899999999999998E-2</v>
      </c>
      <c r="G7" s="151" t="str">
        <f>I$2&amp;" "&amp;B7&amp;" "&amp;H$2</f>
        <v>max. 68181,82 грн.</v>
      </c>
      <c r="H7" s="184">
        <f t="shared" ref="H7:H8" si="3">B7+B7*K7</f>
        <v>75000.002000000008</v>
      </c>
      <c r="I7" s="151">
        <v>6</v>
      </c>
      <c r="K7" s="185">
        <v>0.1</v>
      </c>
      <c r="L7" s="153">
        <f t="shared" ref="L7:L8" si="4">D7/12/(1-1/POWER(1+D7/12,C7))*H7+H7*F7</f>
        <v>9242.8387932827682</v>
      </c>
      <c r="M7" s="154">
        <f>F7</f>
        <v>3.9899999999999998E-2</v>
      </c>
      <c r="N7" s="154"/>
      <c r="O7" s="155">
        <v>0</v>
      </c>
      <c r="P7" s="151">
        <v>1000</v>
      </c>
    </row>
    <row r="8" spans="1:16" x14ac:dyDescent="0.2">
      <c r="A8" s="151" t="s">
        <v>164</v>
      </c>
      <c r="B8" s="121">
        <v>66371.679999999993</v>
      </c>
      <c r="C8" s="151">
        <v>24</v>
      </c>
      <c r="D8" s="152">
        <v>1E-4</v>
      </c>
      <c r="E8" s="152">
        <v>0</v>
      </c>
      <c r="F8" s="152">
        <v>3.9899999999999998E-2</v>
      </c>
      <c r="G8" s="151" t="str">
        <f>I$2&amp;" "&amp;B8&amp;" "&amp;H$2</f>
        <v>max. 66371,68 грн.</v>
      </c>
      <c r="H8" s="184">
        <f t="shared" si="3"/>
        <v>74999.998399999997</v>
      </c>
      <c r="I8" s="151">
        <v>9</v>
      </c>
      <c r="J8" s="151"/>
      <c r="K8" s="185">
        <v>0.13</v>
      </c>
      <c r="L8" s="153">
        <f t="shared" si="4"/>
        <v>6117.8254007017094</v>
      </c>
      <c r="M8" s="154">
        <f>F8</f>
        <v>3.9899999999999998E-2</v>
      </c>
      <c r="N8" s="154"/>
      <c r="O8" s="155">
        <v>0</v>
      </c>
      <c r="P8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Ідея_ТзОВ Інтехторг Майбут</vt:lpstr>
      <vt:lpstr>Перелік партнерів</vt:lpstr>
      <vt:lpstr>Назви</vt:lpstr>
      <vt:lpstr>Лист2</vt:lpstr>
      <vt:lpstr>'NST Ідея_ТзОВ Інтехторг Майбут'!Область_друку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2024-01-25T15:40:10Z</dcterms:modified>
</cp:coreProperties>
</file>