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68"/>
  </bookViews>
  <sheets>
    <sheet name="Модель" sheetId="9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9" l="1"/>
  <c r="B8" i="9" l="1"/>
  <c r="B3" i="9" s="1"/>
  <c r="G23" i="9" l="1"/>
  <c r="G22" i="9"/>
  <c r="G21" i="9"/>
  <c r="G20" i="9"/>
  <c r="G19" i="9"/>
  <c r="G18" i="9"/>
  <c r="G17" i="9"/>
  <c r="G16" i="9"/>
  <c r="G15" i="9"/>
  <c r="G14" i="9"/>
  <c r="G13" i="9"/>
  <c r="G12" i="9"/>
  <c r="C11" i="9"/>
  <c r="G24" i="9" l="1"/>
  <c r="E12" i="9"/>
  <c r="H12" i="9"/>
  <c r="I12" i="9"/>
  <c r="D12" i="9" l="1"/>
  <c r="F12" i="9" s="1"/>
  <c r="E13" i="9" l="1"/>
  <c r="H13" i="9"/>
  <c r="C12" i="9"/>
  <c r="I34" i="9" s="1"/>
  <c r="I13" i="9" l="1"/>
  <c r="D13" i="9" l="1"/>
  <c r="C13" i="9" s="1"/>
  <c r="F13" i="9" l="1"/>
  <c r="I14" i="9" l="1"/>
  <c r="E14" i="9"/>
  <c r="H14" i="9"/>
  <c r="D14" i="9" l="1"/>
  <c r="F14" i="9" s="1"/>
  <c r="E15" i="9" s="1"/>
  <c r="I15" i="9" l="1"/>
  <c r="H15" i="9"/>
  <c r="C14" i="9"/>
  <c r="D15" i="9" l="1"/>
  <c r="C15" i="9" s="1"/>
  <c r="F15" i="9" l="1"/>
  <c r="E16" i="9" s="1"/>
  <c r="I16" i="9" l="1"/>
  <c r="H16" i="9"/>
  <c r="D16" i="9" l="1"/>
  <c r="C16" i="9" s="1"/>
  <c r="F16" i="9" l="1"/>
  <c r="H17" i="9" s="1"/>
  <c r="E17" i="9" l="1"/>
  <c r="I17" i="9"/>
  <c r="D17" i="9" l="1"/>
  <c r="C17" i="9" s="1"/>
  <c r="F17" i="9" l="1"/>
  <c r="E18" i="9" s="1"/>
  <c r="H18" i="9" l="1"/>
  <c r="I18" i="9"/>
  <c r="D18" i="9" l="1"/>
  <c r="C18" i="9" s="1"/>
  <c r="F18" i="9" l="1"/>
  <c r="I19" i="9" s="1"/>
  <c r="E19" i="9" l="1"/>
  <c r="H19" i="9"/>
  <c r="D19" i="9" l="1"/>
  <c r="F19" i="9" s="1"/>
  <c r="C19" i="9" l="1"/>
  <c r="I20" i="9"/>
  <c r="E20" i="9"/>
  <c r="H20" i="9"/>
  <c r="D20" i="9" l="1"/>
  <c r="C20" i="9" l="1"/>
  <c r="F20" i="9"/>
  <c r="I21" i="9" l="1"/>
  <c r="H21" i="9"/>
  <c r="E21" i="9"/>
  <c r="D21" i="9" l="1"/>
  <c r="C21" i="9" s="1"/>
  <c r="F21" i="9" l="1"/>
  <c r="H22" i="9" s="1"/>
  <c r="E22" i="9" l="1"/>
  <c r="I22" i="9"/>
  <c r="D22" i="9" l="1"/>
  <c r="C22" i="9" l="1"/>
  <c r="F22" i="9"/>
  <c r="I23" i="9" l="1"/>
  <c r="I24" i="9" s="1"/>
  <c r="E23" i="9"/>
  <c r="E24" i="9" s="1"/>
  <c r="H23" i="9"/>
  <c r="H24" i="9" s="1"/>
  <c r="L24" i="9" l="1"/>
  <c r="I36" i="9" s="1"/>
  <c r="D23" i="9"/>
  <c r="D24" i="9" l="1"/>
  <c r="F23" i="9"/>
  <c r="C23" i="9" s="1"/>
  <c r="J24" i="9" l="1"/>
  <c r="I40" i="9" s="1"/>
  <c r="C24" i="9"/>
  <c r="K24" i="9" l="1"/>
  <c r="I38" i="9" s="1"/>
</calcChain>
</file>

<file path=xl/sharedStrings.xml><?xml version="1.0" encoding="utf-8"?>
<sst xmlns="http://schemas.openxmlformats.org/spreadsheetml/2006/main" count="37" uniqueCount="31">
  <si>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</si>
  <si>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</si>
  <si>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</si>
  <si>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</si>
  <si>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</si>
  <si>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</si>
  <si>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</si>
  <si>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</si>
  <si>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ОМП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</si>
  <si>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</si>
  <si>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</si>
  <si>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</si>
  <si>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</si>
  <si>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</si>
  <si>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</si>
  <si>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</si>
  <si>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</si>
  <si>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</si>
  <si>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</si>
  <si>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</si>
  <si>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</si>
  <si>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</si>
  <si>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</si>
  <si>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</si>
  <si>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</si>
  <si>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Орієнтовні загальні витрати за кредитом, гривень</t>
  </si>
  <si>
    <t>Орієнтовна загальна вартість кредиту для клієнта, гривень</t>
  </si>
  <si>
    <t>Орієнтовна реальна процентна ставка, річних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</si>
  <si>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</si>
  <si>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Безкоштовна гаряча телефонна лінія:
0 800 505 20 30</t>
  </si>
  <si>
    <t>Добровільне страхування життя (щомісячно від розміру заборгованості)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</si>
</sst>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9" fontId="8" fillId="5" borderId="0" xfId="1" applyFont="1" applyFill="1" applyBorder="1" applyAlignment="1" applyProtection="1">
      <alignment horizontal="center"/>
    </xf>
    <xf numFmtId="0" fontId="6" fillId="5" borderId="0" xfId="0" applyFont="1" applyFill="1" applyProtection="1"/>
    <xf numFmtId="0" fontId="0" fillId="2" borderId="0" xfId="0" applyFill="1" applyProtection="1"/>
    <xf numFmtId="3" fontId="0" fillId="2" borderId="0" xfId="0" applyNumberForma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10" fontId="0" fillId="2" borderId="0" xfId="0" applyNumberFormat="1" applyFill="1" applyProtection="1"/>
    <xf numFmtId="0" fontId="0" fillId="0" borderId="0" xfId="0" applyFill="1" applyAlignment="1" applyProtection="1"/>
    <xf numFmtId="10" fontId="0" fillId="0" borderId="0" xfId="0" applyNumberFormat="1" applyProtection="1"/>
    <xf numFmtId="4" fontId="0" fillId="2" borderId="0" xfId="0" applyNumberFormat="1" applyFill="1" applyProtection="1"/>
    <xf numFmtId="0" fontId="0" fillId="2" borderId="0" xfId="0" applyFont="1" applyFill="1" applyProtection="1"/>
    <xf numFmtId="3" fontId="0" fillId="2" borderId="0" xfId="0" applyNumberFormat="1" applyFont="1" applyFill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0" fontId="2" fillId="3" borderId="0" xfId="1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26</xdr:row>
      <xdr:rowOff>91440</xdr:rowOff>
    </xdr:from>
    <xdr:to>
      <xdr:col>3</xdr:col>
      <xdr:colOff>0</xdr:colOff>
      <xdr:row>26</xdr:row>
      <xdr:rowOff>579120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7" zoomScale="85" zoomScaleNormal="85" workbookViewId="0">
      <selection activeCell="I28" sqref="I28"/>
    </sheetView>
  </sheetViews>
  <sheetFormatPr defaultColWidth="0" defaultRowHeight="14.4" zeroHeight="1" x14ac:dyDescent="0.3"/>
  <cols>
    <col min="1" max="1" width="12.77734375" style="21" bestFit="1" customWidth="1"/>
    <col min="2" max="2" width="12.44140625" style="21" bestFit="1" customWidth="1"/>
    <col min="3" max="3" width="10.88671875" style="31" bestFit="1" customWidth="1"/>
    <col min="4" max="4" width="11" style="21" customWidth="1"/>
    <col min="5" max="5" width="12.44140625" style="21" bestFit="1" customWidth="1"/>
    <col min="6" max="6" width="11.88671875" style="21" bestFit="1" customWidth="1"/>
    <col min="7" max="7" width="7" style="21" bestFit="1" customWidth="1"/>
    <col min="8" max="8" width="29.109375" style="21" customWidth="1"/>
    <col min="9" max="9" width="10.33203125" style="21" bestFit="1" customWidth="1"/>
    <col min="10" max="10" width="9.6640625" style="21" bestFit="1" customWidth="1"/>
    <col min="11" max="11" width="15.109375" style="21" hidden="1" customWidth="1"/>
    <col min="12" max="12" width="12.88671875" style="21" hidden="1" customWidth="1"/>
    <col min="13" max="16384" width="8.88671875" style="21" hidden="1"/>
  </cols>
  <sheetData>
    <row r="1" spans="1:12" ht="15" hidden="1" customHeight="1" x14ac:dyDescent="0.3">
      <c r="A1" s="17" t="s">
        <v>0</v>
      </c>
      <c r="B1" s="18">
        <f>I28</f>
        <v>15000</v>
      </c>
      <c r="C1" s="43" t="s">
        <v>13</v>
      </c>
      <c r="D1" s="43"/>
      <c r="E1" s="19"/>
      <c r="F1" s="19"/>
      <c r="G1" s="20"/>
      <c r="H1" s="20"/>
      <c r="I1" s="20"/>
      <c r="J1" s="20"/>
    </row>
    <row r="2" spans="1:12" ht="15" hidden="1" customHeight="1" x14ac:dyDescent="0.3">
      <c r="A2" s="17" t="s">
        <v>1</v>
      </c>
      <c r="B2" s="22">
        <v>0.48</v>
      </c>
      <c r="C2" s="43"/>
      <c r="D2" s="43"/>
      <c r="E2" s="19"/>
      <c r="F2" s="19"/>
      <c r="G2" s="23"/>
      <c r="H2" s="23"/>
      <c r="I2" s="23"/>
      <c r="J2" s="23"/>
      <c r="K2" s="24"/>
    </row>
    <row r="3" spans="1:12" ht="15" hidden="1" customHeight="1" x14ac:dyDescent="0.3">
      <c r="A3" s="17" t="s">
        <v>19</v>
      </c>
      <c r="B3" s="22">
        <f>B2/B8</f>
        <v>1.315068493150685E-3</v>
      </c>
      <c r="C3" s="43"/>
      <c r="D3" s="43"/>
      <c r="E3" s="19"/>
      <c r="F3" s="19"/>
      <c r="G3" s="23"/>
      <c r="H3" s="23"/>
      <c r="I3" s="23"/>
      <c r="J3" s="23"/>
      <c r="K3" s="24"/>
    </row>
    <row r="4" spans="1:12" ht="15" hidden="1" customHeight="1" x14ac:dyDescent="0.3">
      <c r="A4" s="17" t="s">
        <v>8</v>
      </c>
      <c r="B4" s="22">
        <v>0.06</v>
      </c>
      <c r="C4" s="43"/>
      <c r="D4" s="43"/>
      <c r="E4" s="19"/>
      <c r="F4" s="19"/>
      <c r="G4" s="23"/>
      <c r="H4" s="23"/>
      <c r="I4" s="23"/>
      <c r="J4" s="23"/>
    </row>
    <row r="5" spans="1:12" ht="15" hidden="1" customHeight="1" x14ac:dyDescent="0.3">
      <c r="A5" s="17" t="s">
        <v>6</v>
      </c>
      <c r="B5" s="22">
        <v>0.01</v>
      </c>
      <c r="C5" s="43"/>
      <c r="D5" s="43"/>
      <c r="E5" s="19"/>
      <c r="F5" s="19"/>
      <c r="G5" s="23"/>
      <c r="H5" s="23"/>
      <c r="I5" s="23"/>
      <c r="J5" s="23"/>
    </row>
    <row r="6" spans="1:12" ht="15" hidden="1" customHeight="1" x14ac:dyDescent="0.3">
      <c r="A6" s="17" t="s">
        <v>11</v>
      </c>
      <c r="B6" s="22">
        <v>0</v>
      </c>
      <c r="C6" s="43"/>
      <c r="D6" s="43"/>
      <c r="E6" s="19"/>
      <c r="F6" s="19"/>
      <c r="G6" s="23"/>
      <c r="H6" s="23"/>
      <c r="I6" s="23"/>
      <c r="J6" s="23"/>
    </row>
    <row r="7" spans="1:12" ht="15" hidden="1" customHeight="1" x14ac:dyDescent="0.3">
      <c r="A7" s="17" t="s">
        <v>10</v>
      </c>
      <c r="B7" s="25">
        <v>0</v>
      </c>
      <c r="C7" s="43"/>
      <c r="D7" s="43"/>
      <c r="E7" s="19"/>
      <c r="F7" s="19"/>
      <c r="G7" s="23"/>
      <c r="H7" s="23"/>
      <c r="I7" s="23"/>
      <c r="J7" s="23"/>
    </row>
    <row r="8" spans="1:12" s="29" customFormat="1" hidden="1" x14ac:dyDescent="0.3">
      <c r="A8" s="26" t="s">
        <v>14</v>
      </c>
      <c r="B8" s="27">
        <f>SUM(A12:A23)</f>
        <v>365</v>
      </c>
      <c r="C8" s="43"/>
      <c r="D8" s="43"/>
      <c r="E8" s="28"/>
      <c r="F8" s="28"/>
      <c r="G8" s="28"/>
    </row>
    <row r="9" spans="1:12" ht="15" hidden="1" x14ac:dyDescent="0.25">
      <c r="B9" s="30"/>
    </row>
    <row r="10" spans="1:12" s="35" customFormat="1" ht="28.8" hidden="1" x14ac:dyDescent="0.3">
      <c r="A10" s="32" t="s">
        <v>2</v>
      </c>
      <c r="B10" s="33" t="s">
        <v>16</v>
      </c>
      <c r="C10" s="33" t="s">
        <v>3</v>
      </c>
      <c r="D10" s="33" t="s">
        <v>4</v>
      </c>
      <c r="E10" s="33" t="s">
        <v>5</v>
      </c>
      <c r="F10" s="33" t="s">
        <v>18</v>
      </c>
      <c r="G10" s="33" t="s">
        <v>12</v>
      </c>
      <c r="H10" s="33" t="s">
        <v>11</v>
      </c>
      <c r="I10" s="33" t="s">
        <v>6</v>
      </c>
      <c r="J10" s="34" t="s">
        <v>20</v>
      </c>
      <c r="K10" s="33" t="s">
        <v>15</v>
      </c>
      <c r="L10" s="33" t="s">
        <v>9</v>
      </c>
    </row>
    <row r="11" spans="1:12" ht="15" hidden="1" x14ac:dyDescent="0.25">
      <c r="B11" s="36">
        <v>44197</v>
      </c>
      <c r="C11" s="37">
        <f>(-1)*B1</f>
        <v>-15000</v>
      </c>
      <c r="D11" s="37"/>
      <c r="E11" s="37"/>
      <c r="F11" s="37"/>
      <c r="G11" s="37"/>
      <c r="H11" s="37"/>
      <c r="I11" s="37"/>
      <c r="J11" s="38"/>
      <c r="K11" s="31"/>
      <c r="L11" s="31"/>
    </row>
    <row r="12" spans="1:12" ht="15" hidden="1" x14ac:dyDescent="0.25">
      <c r="A12" s="21">
        <v>31</v>
      </c>
      <c r="B12" s="36">
        <v>44228</v>
      </c>
      <c r="C12" s="37">
        <f>D12+E12+G12+H12+I12</f>
        <v>900</v>
      </c>
      <c r="D12" s="37">
        <f>$B$4*(-1)*C11-E12-G12-I12</f>
        <v>138.49315068493149</v>
      </c>
      <c r="E12" s="37">
        <f>$B$3*(-1)*C11*A12</f>
        <v>611.50684931506851</v>
      </c>
      <c r="F12" s="37">
        <f>(-1)*C11-D12</f>
        <v>14861.506849315068</v>
      </c>
      <c r="G12" s="37">
        <f t="shared" ref="G12:G23" si="0">$B$7</f>
        <v>0</v>
      </c>
      <c r="H12" s="37">
        <f>(-1)*B6*C11</f>
        <v>0</v>
      </c>
      <c r="I12" s="37">
        <f>(-1)*C11*B5</f>
        <v>150</v>
      </c>
      <c r="J12" s="38"/>
      <c r="K12" s="31"/>
      <c r="L12" s="31"/>
    </row>
    <row r="13" spans="1:12" ht="15" hidden="1" x14ac:dyDescent="0.25">
      <c r="A13" s="21">
        <v>28</v>
      </c>
      <c r="B13" s="36">
        <v>44256</v>
      </c>
      <c r="C13" s="37">
        <f t="shared" ref="C13:C22" si="1">D13+E13+G13+H13+I13</f>
        <v>891.69041095890407</v>
      </c>
      <c r="D13" s="37">
        <f>$B$4*F12-E13-G13-H13-I13</f>
        <v>195.84615875398757</v>
      </c>
      <c r="E13" s="37">
        <f t="shared" ref="E13:E22" si="2">$B$3*F12*A13</f>
        <v>547.22918371176581</v>
      </c>
      <c r="F13" s="37">
        <f t="shared" ref="F13:F23" si="3">F12-D13</f>
        <v>14665.660690561081</v>
      </c>
      <c r="G13" s="37">
        <f t="shared" si="0"/>
        <v>0</v>
      </c>
      <c r="H13" s="37">
        <f>+B6*F12</f>
        <v>0</v>
      </c>
      <c r="I13" s="37">
        <f t="shared" ref="I13:I23" si="4">F12*$B$5</f>
        <v>148.61506849315069</v>
      </c>
      <c r="J13" s="38"/>
      <c r="K13" s="31"/>
      <c r="L13" s="31"/>
    </row>
    <row r="14" spans="1:12" ht="15" hidden="1" x14ac:dyDescent="0.25">
      <c r="A14" s="21">
        <v>31</v>
      </c>
      <c r="B14" s="36">
        <v>44287</v>
      </c>
      <c r="C14" s="37">
        <f t="shared" si="1"/>
        <v>879.93964143366486</v>
      </c>
      <c r="D14" s="37">
        <f t="shared" ref="D14:D23" si="5">$B$4*F13-E14-G14-H14-I14</f>
        <v>135.40623706079694</v>
      </c>
      <c r="E14" s="37">
        <f t="shared" si="2"/>
        <v>597.87679746725712</v>
      </c>
      <c r="F14" s="37">
        <f t="shared" si="3"/>
        <v>14530.254453500283</v>
      </c>
      <c r="G14" s="37">
        <f t="shared" si="0"/>
        <v>0</v>
      </c>
      <c r="H14" s="37">
        <f>B6*F13</f>
        <v>0</v>
      </c>
      <c r="I14" s="37">
        <f t="shared" si="4"/>
        <v>146.6566069056108</v>
      </c>
      <c r="J14" s="38"/>
      <c r="K14" s="31"/>
      <c r="L14" s="31"/>
    </row>
    <row r="15" spans="1:12" hidden="1" x14ac:dyDescent="0.3">
      <c r="A15" s="21">
        <v>30</v>
      </c>
      <c r="B15" s="36">
        <v>44317</v>
      </c>
      <c r="C15" s="37">
        <f t="shared" si="1"/>
        <v>871.81526721001694</v>
      </c>
      <c r="D15" s="37">
        <f t="shared" si="5"/>
        <v>153.26432779719462</v>
      </c>
      <c r="E15" s="37">
        <f t="shared" si="2"/>
        <v>573.24839487781946</v>
      </c>
      <c r="F15" s="37">
        <f t="shared" si="3"/>
        <v>14376.990125703089</v>
      </c>
      <c r="G15" s="37">
        <f t="shared" si="0"/>
        <v>0</v>
      </c>
      <c r="H15" s="37">
        <f>+B6*F14</f>
        <v>0</v>
      </c>
      <c r="I15" s="37">
        <f t="shared" si="4"/>
        <v>145.30254453500285</v>
      </c>
      <c r="J15" s="38"/>
      <c r="K15" s="31"/>
      <c r="L15" s="31"/>
    </row>
    <row r="16" spans="1:12" hidden="1" x14ac:dyDescent="0.3">
      <c r="A16" s="21">
        <v>31</v>
      </c>
      <c r="B16" s="36">
        <v>44348</v>
      </c>
      <c r="C16" s="37">
        <f t="shared" si="1"/>
        <v>862.61940754218517</v>
      </c>
      <c r="D16" s="37">
        <f t="shared" si="5"/>
        <v>132.74097732498461</v>
      </c>
      <c r="E16" s="37">
        <f t="shared" si="2"/>
        <v>586.10852896016979</v>
      </c>
      <c r="F16" s="37">
        <f t="shared" si="3"/>
        <v>14244.249148378105</v>
      </c>
      <c r="G16" s="37">
        <f t="shared" si="0"/>
        <v>0</v>
      </c>
      <c r="H16" s="37">
        <f>+B6*F15</f>
        <v>0</v>
      </c>
      <c r="I16" s="37">
        <f t="shared" si="4"/>
        <v>143.76990125703088</v>
      </c>
      <c r="J16" s="38"/>
      <c r="K16" s="31"/>
      <c r="L16" s="31"/>
    </row>
    <row r="17" spans="1:12" hidden="1" x14ac:dyDescent="0.3">
      <c r="A17" s="21">
        <v>30</v>
      </c>
      <c r="B17" s="36">
        <v>44378</v>
      </c>
      <c r="C17" s="37">
        <f t="shared" si="1"/>
        <v>854.65494890268621</v>
      </c>
      <c r="D17" s="37">
        <f t="shared" si="5"/>
        <v>150.24755951028953</v>
      </c>
      <c r="E17" s="37">
        <f t="shared" si="2"/>
        <v>561.96489790861563</v>
      </c>
      <c r="F17" s="37">
        <f t="shared" si="3"/>
        <v>14094.001588867815</v>
      </c>
      <c r="G17" s="37">
        <f t="shared" si="0"/>
        <v>0</v>
      </c>
      <c r="H17" s="37">
        <f>+B6*F16</f>
        <v>0</v>
      </c>
      <c r="I17" s="37">
        <f t="shared" si="4"/>
        <v>142.44249148378105</v>
      </c>
      <c r="J17" s="38"/>
      <c r="K17" s="31"/>
      <c r="L17" s="31"/>
    </row>
    <row r="18" spans="1:12" hidden="1" x14ac:dyDescent="0.3">
      <c r="A18" s="21">
        <v>31</v>
      </c>
      <c r="B18" s="36">
        <v>44409</v>
      </c>
      <c r="C18" s="37">
        <f t="shared" si="1"/>
        <v>845.64009533206877</v>
      </c>
      <c r="D18" s="37">
        <f t="shared" si="5"/>
        <v>130.12817905338221</v>
      </c>
      <c r="E18" s="37">
        <f t="shared" si="2"/>
        <v>574.57190039000852</v>
      </c>
      <c r="F18" s="37">
        <f t="shared" si="3"/>
        <v>13963.873409814432</v>
      </c>
      <c r="G18" s="37">
        <f t="shared" si="0"/>
        <v>0</v>
      </c>
      <c r="H18" s="37">
        <f>B6*F17</f>
        <v>0</v>
      </c>
      <c r="I18" s="37">
        <f t="shared" si="4"/>
        <v>140.94001588867815</v>
      </c>
      <c r="J18" s="38"/>
      <c r="K18" s="31"/>
      <c r="L18" s="31"/>
    </row>
    <row r="19" spans="1:12" hidden="1" x14ac:dyDescent="0.3">
      <c r="A19" s="21">
        <v>31</v>
      </c>
      <c r="B19" s="36">
        <v>44440</v>
      </c>
      <c r="C19" s="37">
        <f t="shared" si="1"/>
        <v>837.83240458886587</v>
      </c>
      <c r="D19" s="37">
        <f t="shared" si="5"/>
        <v>128.92672161938245</v>
      </c>
      <c r="E19" s="37">
        <f t="shared" si="2"/>
        <v>569.26694887133908</v>
      </c>
      <c r="F19" s="37">
        <f t="shared" si="3"/>
        <v>13834.94668819505</v>
      </c>
      <c r="G19" s="37">
        <f t="shared" si="0"/>
        <v>0</v>
      </c>
      <c r="H19" s="37">
        <f>+B6*F18</f>
        <v>0</v>
      </c>
      <c r="I19" s="37">
        <f t="shared" si="4"/>
        <v>139.63873409814434</v>
      </c>
      <c r="J19" s="38"/>
      <c r="K19" s="31"/>
      <c r="L19" s="31"/>
    </row>
    <row r="20" spans="1:12" hidden="1" x14ac:dyDescent="0.3">
      <c r="A20" s="21">
        <v>30</v>
      </c>
      <c r="B20" s="36">
        <v>44470</v>
      </c>
      <c r="C20" s="37">
        <f t="shared" si="1"/>
        <v>830.09680129170295</v>
      </c>
      <c r="D20" s="37">
        <f t="shared" si="5"/>
        <v>145.93025958781075</v>
      </c>
      <c r="E20" s="37">
        <f t="shared" si="2"/>
        <v>545.81707482194167</v>
      </c>
      <c r="F20" s="37">
        <f t="shared" si="3"/>
        <v>13689.01642860724</v>
      </c>
      <c r="G20" s="37">
        <f t="shared" si="0"/>
        <v>0</v>
      </c>
      <c r="H20" s="37">
        <f>+B6*F19</f>
        <v>0</v>
      </c>
      <c r="I20" s="37">
        <f t="shared" si="4"/>
        <v>138.34946688195052</v>
      </c>
      <c r="J20" s="38"/>
      <c r="K20" s="31"/>
      <c r="L20" s="31"/>
    </row>
    <row r="21" spans="1:12" hidden="1" x14ac:dyDescent="0.3">
      <c r="A21" s="21">
        <v>31</v>
      </c>
      <c r="B21" s="36">
        <v>44501</v>
      </c>
      <c r="C21" s="37">
        <f t="shared" si="1"/>
        <v>821.34098571643437</v>
      </c>
      <c r="D21" s="37">
        <f t="shared" si="5"/>
        <v>126.38900099837358</v>
      </c>
      <c r="E21" s="37">
        <f t="shared" si="2"/>
        <v>558.06182043198839</v>
      </c>
      <c r="F21" s="37">
        <f t="shared" si="3"/>
        <v>13562.627427608866</v>
      </c>
      <c r="G21" s="37">
        <f t="shared" si="0"/>
        <v>0</v>
      </c>
      <c r="H21" s="37">
        <f>+B6*F20</f>
        <v>0</v>
      </c>
      <c r="I21" s="37">
        <f t="shared" si="4"/>
        <v>136.89016428607241</v>
      </c>
      <c r="J21" s="38"/>
      <c r="K21" s="31"/>
      <c r="L21" s="31"/>
    </row>
    <row r="22" spans="1:12" hidden="1" x14ac:dyDescent="0.3">
      <c r="A22" s="21">
        <v>30</v>
      </c>
      <c r="B22" s="36">
        <v>44531</v>
      </c>
      <c r="C22" s="37">
        <f t="shared" si="1"/>
        <v>813.75764565653196</v>
      </c>
      <c r="D22" s="37">
        <f t="shared" si="5"/>
        <v>143.05785094875105</v>
      </c>
      <c r="E22" s="37">
        <f t="shared" si="2"/>
        <v>535.07352043169226</v>
      </c>
      <c r="F22" s="37">
        <f t="shared" si="3"/>
        <v>13419.569576660115</v>
      </c>
      <c r="G22" s="37">
        <f t="shared" si="0"/>
        <v>0</v>
      </c>
      <c r="H22" s="37">
        <f>B6*F21</f>
        <v>0</v>
      </c>
      <c r="I22" s="37">
        <f t="shared" si="4"/>
        <v>135.62627427608865</v>
      </c>
      <c r="J22" s="38"/>
      <c r="K22" s="31"/>
      <c r="L22" s="31"/>
    </row>
    <row r="23" spans="1:12" hidden="1" x14ac:dyDescent="0.3">
      <c r="A23" s="21">
        <v>31</v>
      </c>
      <c r="B23" s="36">
        <v>44562</v>
      </c>
      <c r="C23" s="37">
        <f>D23+E23+G23+H23+I23+F23</f>
        <v>14083.194866683993</v>
      </c>
      <c r="D23" s="37">
        <f t="shared" si="5"/>
        <v>141.54888457572997</v>
      </c>
      <c r="E23" s="37">
        <f>$B$3*F22*A22</f>
        <v>529.42959425727577</v>
      </c>
      <c r="F23" s="37">
        <f t="shared" si="3"/>
        <v>13278.020692084385</v>
      </c>
      <c r="G23" s="37">
        <f t="shared" si="0"/>
        <v>0</v>
      </c>
      <c r="H23" s="37">
        <f>B6*F22</f>
        <v>0</v>
      </c>
      <c r="I23" s="37">
        <f t="shared" si="4"/>
        <v>134.19569576660115</v>
      </c>
      <c r="J23" s="38"/>
      <c r="K23" s="31"/>
      <c r="L23" s="31"/>
    </row>
    <row r="24" spans="1:12" hidden="1" x14ac:dyDescent="0.3">
      <c r="A24" s="39" t="s">
        <v>7</v>
      </c>
      <c r="B24" s="40" t="s">
        <v>17</v>
      </c>
      <c r="C24" s="41">
        <f>SUM(C12:C23)</f>
        <v>23492.582475317053</v>
      </c>
      <c r="D24" s="41">
        <f>SUM(D12:D23)</f>
        <v>1721.979307915615</v>
      </c>
      <c r="E24" s="41">
        <f>SUM(E12:E23)</f>
        <v>6790.155511444942</v>
      </c>
      <c r="F24" s="41" t="s">
        <v>17</v>
      </c>
      <c r="G24" s="41">
        <f>SUM(G12:G23)</f>
        <v>0</v>
      </c>
      <c r="H24" s="41">
        <f>SUM(H12:H23)</f>
        <v>0</v>
      </c>
      <c r="I24" s="41">
        <f>SUM(I12:I23)</f>
        <v>1702.4269638721116</v>
      </c>
      <c r="J24" s="42">
        <f>XIRR(C11:C23,B11:B23)</f>
        <v>0.79460731744766244</v>
      </c>
      <c r="K24" s="41">
        <f>C24</f>
        <v>23492.582475317053</v>
      </c>
      <c r="L24" s="41">
        <f>E24+G24+H24+I24</f>
        <v>8492.5824753170527</v>
      </c>
    </row>
    <row r="25" spans="1:12" hidden="1" x14ac:dyDescent="0.3"/>
    <row r="26" spans="1:12" hidden="1" x14ac:dyDescent="0.3"/>
    <row r="27" spans="1:12" s="10" customFormat="1" ht="60" customHeight="1" x14ac:dyDescent="0.2">
      <c r="A27" s="6"/>
      <c r="B27" s="6"/>
      <c r="C27" s="6"/>
      <c r="D27" s="6"/>
      <c r="E27" s="7"/>
      <c r="F27" s="7"/>
      <c r="G27" s="6"/>
      <c r="H27" s="6"/>
      <c r="I27" s="6"/>
    </row>
    <row r="28" spans="1:12" s="1" customFormat="1" ht="20.399999999999999" x14ac:dyDescent="0.35">
      <c r="A28" s="44" t="s">
        <v>21</v>
      </c>
      <c r="B28" s="44"/>
      <c r="C28" s="44"/>
      <c r="D28" s="44"/>
      <c r="E28" s="44"/>
      <c r="F28" s="44"/>
      <c r="G28" s="44"/>
      <c r="H28" s="44"/>
      <c r="I28" s="2">
        <v>15000</v>
      </c>
      <c r="J28" s="16" t="s">
        <v>22</v>
      </c>
      <c r="K28" s="10"/>
    </row>
    <row r="29" spans="1:12" s="10" customFormat="1" ht="10.050000000000001" customHeight="1" x14ac:dyDescent="0.3">
      <c r="A29" s="11"/>
      <c r="B29" s="11"/>
      <c r="C29" s="11"/>
      <c r="D29" s="11"/>
      <c r="E29" s="11"/>
      <c r="F29" s="11"/>
      <c r="G29" s="11"/>
      <c r="H29" s="11"/>
      <c r="I29" s="12"/>
      <c r="J29" s="13"/>
    </row>
    <row r="30" spans="1:12" s="1" customFormat="1" ht="17.399999999999999" x14ac:dyDescent="0.3">
      <c r="A30" s="45" t="s">
        <v>23</v>
      </c>
      <c r="B30" s="45"/>
      <c r="C30" s="45"/>
      <c r="D30" s="45"/>
      <c r="E30" s="45"/>
      <c r="F30" s="45"/>
      <c r="G30" s="45"/>
      <c r="H30" s="45"/>
      <c r="I30" s="4">
        <v>0.48</v>
      </c>
      <c r="J30" s="13"/>
      <c r="K30" s="10"/>
    </row>
    <row r="31" spans="1:12" s="10" customFormat="1" ht="10.050000000000001" customHeight="1" x14ac:dyDescent="0.3">
      <c r="A31" s="11"/>
      <c r="B31" s="11"/>
      <c r="C31" s="11"/>
      <c r="D31" s="11"/>
      <c r="E31" s="11"/>
      <c r="F31" s="11"/>
      <c r="G31" s="11"/>
      <c r="H31" s="11"/>
      <c r="I31" s="15"/>
      <c r="J31" s="13"/>
    </row>
    <row r="32" spans="1:12" s="1" customFormat="1" ht="17.399999999999999" x14ac:dyDescent="0.3">
      <c r="A32" s="45" t="s">
        <v>30</v>
      </c>
      <c r="B32" s="45"/>
      <c r="C32" s="45"/>
      <c r="D32" s="45"/>
      <c r="E32" s="45"/>
      <c r="F32" s="45"/>
      <c r="G32" s="45"/>
      <c r="H32" s="45"/>
      <c r="I32" s="4">
        <v>0.01</v>
      </c>
      <c r="J32" s="13"/>
      <c r="K32" s="10"/>
    </row>
    <row r="33" spans="1:11" s="10" customFormat="1" ht="10.050000000000001" customHeight="1" x14ac:dyDescent="0.3">
      <c r="A33" s="14"/>
      <c r="B33" s="14"/>
      <c r="C33" s="14"/>
      <c r="D33" s="14"/>
      <c r="E33" s="14"/>
      <c r="F33" s="14"/>
      <c r="G33" s="14"/>
      <c r="H33" s="14"/>
      <c r="I33" s="12"/>
      <c r="J33" s="13"/>
    </row>
    <row r="34" spans="1:11" s="1" customFormat="1" ht="17.399999999999999" x14ac:dyDescent="0.3">
      <c r="A34" s="45" t="s">
        <v>24</v>
      </c>
      <c r="B34" s="45"/>
      <c r="C34" s="45"/>
      <c r="D34" s="45"/>
      <c r="E34" s="45"/>
      <c r="F34" s="45"/>
      <c r="G34" s="45"/>
      <c r="H34" s="45"/>
      <c r="I34" s="3">
        <f>C12</f>
        <v>900</v>
      </c>
      <c r="J34" s="13" t="s">
        <v>22</v>
      </c>
      <c r="K34" s="10"/>
    </row>
    <row r="35" spans="1:11" s="10" customFormat="1" ht="10.050000000000001" customHeight="1" x14ac:dyDescent="0.3">
      <c r="A35" s="11"/>
      <c r="B35" s="11"/>
      <c r="C35" s="11"/>
      <c r="D35" s="11"/>
      <c r="E35" s="11"/>
      <c r="F35" s="11"/>
      <c r="G35" s="11"/>
      <c r="H35" s="11"/>
      <c r="I35" s="12"/>
      <c r="J35" s="13"/>
    </row>
    <row r="36" spans="1:11" s="1" customFormat="1" ht="17.399999999999999" x14ac:dyDescent="0.3">
      <c r="A36" s="45" t="s">
        <v>25</v>
      </c>
      <c r="B36" s="45"/>
      <c r="C36" s="45"/>
      <c r="D36" s="45"/>
      <c r="E36" s="45"/>
      <c r="F36" s="45"/>
      <c r="G36" s="45"/>
      <c r="H36" s="45"/>
      <c r="I36" s="3">
        <f>L24</f>
        <v>8492.5824753170527</v>
      </c>
      <c r="J36" s="13" t="s">
        <v>22</v>
      </c>
      <c r="K36" s="10"/>
    </row>
    <row r="37" spans="1:11" s="10" customFormat="1" ht="10.050000000000001" customHeight="1" x14ac:dyDescent="0.3">
      <c r="A37" s="11"/>
      <c r="B37" s="11"/>
      <c r="C37" s="11"/>
      <c r="D37" s="11"/>
      <c r="E37" s="11"/>
      <c r="F37" s="11"/>
      <c r="G37" s="11"/>
      <c r="H37" s="11"/>
      <c r="I37" s="12"/>
      <c r="J37" s="13"/>
    </row>
    <row r="38" spans="1:11" s="1" customFormat="1" ht="17.399999999999999" x14ac:dyDescent="0.3">
      <c r="A38" s="45" t="s">
        <v>26</v>
      </c>
      <c r="B38" s="45"/>
      <c r="C38" s="45"/>
      <c r="D38" s="45"/>
      <c r="E38" s="45"/>
      <c r="F38" s="45"/>
      <c r="G38" s="45"/>
      <c r="H38" s="45"/>
      <c r="I38" s="3">
        <f>K24</f>
        <v>23492.582475317053</v>
      </c>
      <c r="J38" s="13" t="s">
        <v>22</v>
      </c>
      <c r="K38" s="10"/>
    </row>
    <row r="39" spans="1:11" s="10" customFormat="1" ht="10.050000000000001" customHeight="1" x14ac:dyDescent="0.3">
      <c r="A39" s="11"/>
      <c r="B39" s="11"/>
      <c r="C39" s="11"/>
      <c r="D39" s="11"/>
      <c r="E39" s="11"/>
      <c r="F39" s="11"/>
      <c r="G39" s="11"/>
      <c r="H39" s="11"/>
      <c r="I39" s="12"/>
      <c r="J39" s="13"/>
    </row>
    <row r="40" spans="1:11" s="1" customFormat="1" ht="17.399999999999999" x14ac:dyDescent="0.3">
      <c r="A40" s="45" t="s">
        <v>27</v>
      </c>
      <c r="B40" s="45"/>
      <c r="C40" s="45"/>
      <c r="D40" s="45"/>
      <c r="E40" s="45"/>
      <c r="F40" s="45"/>
      <c r="G40" s="45"/>
      <c r="H40" s="45"/>
      <c r="I40" s="5">
        <f>J24</f>
        <v>0.79460731744766244</v>
      </c>
      <c r="J40" s="13"/>
      <c r="K40" s="10"/>
    </row>
    <row r="41" spans="1:11" s="1" customFormat="1" ht="21" customHeight="1" x14ac:dyDescent="0.35">
      <c r="A41" s="6"/>
      <c r="B41" s="6"/>
      <c r="C41" s="6"/>
      <c r="D41" s="6"/>
      <c r="E41" s="7"/>
      <c r="F41" s="8"/>
      <c r="G41" s="9"/>
      <c r="H41" s="6"/>
      <c r="I41" s="6"/>
      <c r="J41" s="10"/>
    </row>
    <row r="42" spans="1:11" s="1" customFormat="1" ht="100.8" customHeight="1" x14ac:dyDescent="0.2">
      <c r="A42" s="47" t="s">
        <v>28</v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1" s="1" customFormat="1" ht="40.049999999999997" customHeight="1" x14ac:dyDescent="0.2">
      <c r="A43" s="46" t="s">
        <v>29</v>
      </c>
      <c r="B43" s="46"/>
      <c r="C43" s="46"/>
      <c r="D43" s="46"/>
      <c r="E43" s="46"/>
      <c r="F43" s="46"/>
      <c r="G43" s="46"/>
      <c r="H43" s="46"/>
      <c r="I43" s="46"/>
      <c r="J43" s="46"/>
    </row>
  </sheetData>
  <sheetProtection password="CC99" sheet="1" objects="1" scenarios="1" selectLockedCells="1"/>
  <mergeCells count="10">
    <mergeCell ref="C1:D8"/>
    <mergeCell ref="A28:H28"/>
    <mergeCell ref="A30:H30"/>
    <mergeCell ref="A32:H32"/>
    <mergeCell ref="A43:J43"/>
    <mergeCell ref="A42:J42"/>
    <mergeCell ref="A34:H34"/>
    <mergeCell ref="A36:H36"/>
    <mergeCell ref="A38:H38"/>
    <mergeCell ref="A40:H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Модель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2020-10-19T09:03:58Z</dcterms:modified>
</cp:coreProperties>
</file>