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C9BAAB96-73DE-46AE-94E1-412C38658C75}" xr6:coauthVersionLast="47" xr6:coauthVersionMax="47" xr10:uidLastSave="{00000000-0000-0000-0000-000000000000}"/>
  <workbookProtection workbookAlgorithmName="SHA-512" workbookHashValue="VukVfzjCj5QhUSnCsl9opZOXbwccVWJX/O5oROAqAE8iWukRwMK4YHmq372XjJw/36PtbaVQzx7QAzFtTQvneQ==" workbookSaltValue="V0+cP2V51sAkZPa1BfuMVQ==" workbookSpinCount="100000" lockStructure="1"/>
  <bookViews>
    <workbookView xWindow="-120" yWindow="-120" windowWidth="29040" windowHeight="15990" tabRatio="863" xr2:uid="{00000000-000D-0000-FFFF-FFFF00000000}"/>
  </bookViews>
  <sheets>
    <sheet name="NST Ідея_ФОПБойко Софія Юріївна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Ідея_ФОПБойко Софія Юріївна'!$A$1:$I$103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0" i="164" l="1"/>
  <c r="L11" i="164"/>
  <c r="H7" i="165"/>
  <c r="L7" i="165" s="1"/>
  <c r="M8" i="165"/>
  <c r="H8" i="165"/>
  <c r="L8" i="165" s="1"/>
  <c r="G8" i="165"/>
  <c r="M7" i="165"/>
  <c r="G7" i="165"/>
  <c r="H5" i="165"/>
  <c r="H6" i="165"/>
  <c r="F2" i="164" s="1"/>
  <c r="H4" i="165"/>
  <c r="H3" i="164" s="1"/>
  <c r="E2" i="164"/>
  <c r="G2" i="164"/>
  <c r="G3" i="164"/>
  <c r="G39" i="164" l="1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76" i="164" l="1"/>
  <c r="F80" i="164"/>
  <c r="F84" i="164"/>
  <c r="F88" i="164"/>
  <c r="F92" i="164"/>
  <c r="F96" i="164"/>
  <c r="F78" i="164"/>
  <c r="F86" i="164"/>
  <c r="F98" i="164"/>
  <c r="F79" i="164"/>
  <c r="F83" i="164"/>
  <c r="F87" i="164"/>
  <c r="F91" i="164"/>
  <c r="F95" i="164"/>
  <c r="F99" i="164"/>
  <c r="F77" i="164"/>
  <c r="F81" i="164"/>
  <c r="F85" i="164"/>
  <c r="F89" i="164"/>
  <c r="F93" i="164"/>
  <c r="F97" i="164"/>
  <c r="F82" i="164"/>
  <c r="F90" i="164"/>
  <c r="F94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75" i="164" l="1"/>
  <c r="F41" i="164"/>
  <c r="F45" i="164"/>
  <c r="F49" i="164"/>
  <c r="F53" i="164"/>
  <c r="F57" i="164"/>
  <c r="F61" i="164"/>
  <c r="F65" i="164"/>
  <c r="F69" i="164"/>
  <c r="F73" i="164"/>
  <c r="F42" i="164"/>
  <c r="F46" i="164"/>
  <c r="F50" i="164"/>
  <c r="F54" i="164"/>
  <c r="F58" i="164"/>
  <c r="F62" i="164"/>
  <c r="F66" i="164"/>
  <c r="F70" i="164"/>
  <c r="F74" i="164"/>
  <c r="F43" i="164"/>
  <c r="F47" i="164"/>
  <c r="F51" i="164"/>
  <c r="F55" i="164"/>
  <c r="F59" i="164"/>
  <c r="F63" i="164"/>
  <c r="F67" i="164"/>
  <c r="F71" i="164"/>
  <c r="F75" i="164"/>
  <c r="F44" i="164"/>
  <c r="F48" i="164"/>
  <c r="F52" i="164"/>
  <c r="F56" i="164"/>
  <c r="F60" i="164"/>
  <c r="F64" i="164"/>
  <c r="F68" i="164"/>
  <c r="F72" i="164"/>
  <c r="F40" i="164"/>
  <c r="E71" i="164"/>
  <c r="E64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75" i="164"/>
  <c r="G71" i="164"/>
  <c r="G64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<sst xmlns="http://schemas.openxmlformats.org/spreadsheetml/2006/main" count="173" uniqueCount="165">
  <si>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</si>
  <si>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</si>
  <si>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</si>
  <si>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</si>
  <si>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</si>
  <si>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</si>
  <si>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</si>
  <si>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</si>
  <si>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</si>
  <si>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</si>
  <si>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</si>
  <si>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</si>
  <si>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</si>
  <si>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</si>
  <si>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</si>
  <si>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</si>
  <si>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</si>
  <si>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</si>
  <si>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</si>
  <si>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</si>
  <si>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</si>
  <si>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</si>
  <si>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</si>
  <si>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</si>
  <si>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</si>
  <si>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</si>
  <si>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</si>
  <si>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</si>
  <si>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</si>
  <si>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</si>
  <si>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</si>
  <si>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</si>
  <si>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</si>
  <si>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</si>
  <si>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</si>
  <si>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</si>
  <si>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</si>
  <si>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</si>
  <si>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</si>
  <si>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</si>
  <si>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</si>
  <si>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</si>
  <si>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</si>
  <si>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</si>
  <si>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</si>
  <si>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</si>
  <si>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</si>
  <si>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</si>
  <si>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</si>
  <si>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</si>
  <si>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</si>
  <si>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</si>
  <si>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</si>
  <si>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</si>
  <si>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</si>
  <si>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</si>
  <si>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</si>
  <si>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</si>
  <si>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</si>
  <si>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</si>
  <si>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</si>
  <si>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</si>
  <si>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</si>
  <si>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</si>
  <si>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</si>
  <si>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</si>
  <si>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</si>
  <si>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</si>
  <si>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</si>
  <si>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</si>
  <si>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</si>
  <si>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</si>
  <si>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</si>
  <si>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</si>
  <si>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</si>
  <si>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</si>
  <si>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</si>
  <si>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</si>
  <si>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</si>
  <si>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</si>
  <si>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</si>
  <si>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</si>
  <si>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</si>
  <si>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</si>
  <si>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</si>
  <si>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</si>
  <si>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</si>
  <si>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</si>
  <si>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</si>
  <si>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</si>
  <si>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</si>
  <si>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</si>
  <si>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</si>
  <si>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</si>
  <si>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</si>
  <si>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</si>
  <si>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</si>
  <si>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</si>
  <si>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</si>
  <si>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</si>
  <si>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</si>
  <si>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</si>
  <si>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</si>
  <si>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</si>
  <si>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</si>
  <si>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</si>
  <si>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</si>
  <si>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</si>
  <si>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</si>
  <si>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</si>
  <si>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</si>
  <si>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</si>
  <si>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</si>
  <si>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</si>
  <si>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</si>
  <si>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</si>
  <si>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</si>
  <si>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</si>
  <si>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</si>
  <si>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</si>
  <si>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</si>
  <si>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</si>
  <si>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</si>
  <si>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</si>
  <si>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</si>
  <si>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</si>
  <si>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</si>
  <si>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</si>
  <si>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</si>
  <si>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</si>
  <si>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</si>
  <si>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</si>
  <si>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</si>
  <si>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</si>
  <si>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</si>
  <si>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</si>
  <si>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</si>
  <si>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</si>
  <si>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</si>
  <si>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</si>
  <si>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</si>
  <si>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</si>
  <si>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</si>
  <si>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</si>
  <si>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</si>
  <si>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</si>
  <si>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</si>
  <si>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</si>
  <si>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</si>
  <si>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</si>
  <si>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</si>
  <si>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</si>
  <si>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</si>
  <si>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</si>
  <si>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</si>
  <si>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</si>
  <si>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</si>
  <si>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</si>
  <si>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</si>
  <si>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</si>
  <si>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Ябко_0-0-12</t>
  </si>
  <si>
    <t>NST Ідея Ябко_0-0-24</t>
  </si>
  <si>
    <t>NST Ідея Ябко_0-0-36</t>
  </si>
  <si>
    <t>NST Ідея Ябко_0-6-18</t>
  </si>
  <si>
    <t>NST Ідея Ябко_0-9-24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</si>
</sst>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VLOOKUP('NST Ідея_ФОПБойко Софія Юріївна'!H2,Лист2!A:P,16,FALSE)</f>
        <v>1000</v>
      </c>
      <c r="F2" s="132">
        <f>VLOOKUP(H$2,Лист2!$A:$H,8,0)</f>
        <v>74999.995200000005</v>
      </c>
      <c r="G2" s="177">
        <f ca="1">TODAY()</f>
        <v>45350</v>
      </c>
      <c r="H2" s="193" t="s">
        <v>163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54000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74999.995200000005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54000</v>
      </c>
      <c r="G7" s="164"/>
      <c r="H7" s="165"/>
      <c r="I7" s="42"/>
      <c r="J7" s="4"/>
      <c r="K7" s="37"/>
      <c r="L7" s="51" t="str">
        <f>Лист2!A4</f>
        <v>NST Ідея Ябко_0-0-12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NST Ідея Ябко_0-0-24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Ябко_0-0-36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Ябко_0-6-18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Ябко_0-9-24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6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0.08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18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54000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36343.300000000017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86343.300000000017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0.93220123052597081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45350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45379</v>
      </c>
      <c r="D40" s="19">
        <f>IF(B40&lt;=$F$21,$F$7/$F$21,0)</f>
        <v>3000</v>
      </c>
      <c r="E40" s="20">
        <f>IF(AND(B40&gt;F$13,B40&lt;=$F$21),F$7*F$19,0)</f>
        <v>0</v>
      </c>
      <c r="F40" s="182">
        <f>IF(B40&lt;=$F$21,F$7*F$9/12,0)</f>
        <v>0.45</v>
      </c>
      <c r="G40" s="208">
        <f t="shared" ref="G40:G71" si="0">IF(B$40&lt;=F$21,D40+E40+F40,0)</f>
        <v>3000.45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45410</v>
      </c>
      <c r="D41" s="19">
        <f t="shared" ref="D41:D87" si="2">IF(B41&lt;=$F$21,$F$7/$F$21,0)</f>
        <v>3000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0.45</v>
      </c>
      <c r="G41" s="208">
        <f t="shared" si="0"/>
        <v>3000.45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45440</v>
      </c>
      <c r="D42" s="19">
        <f t="shared" si="2"/>
        <v>3000</v>
      </c>
      <c r="E42" s="20">
        <f t="shared" si="3"/>
        <v>0</v>
      </c>
      <c r="F42" s="182">
        <f t="shared" si="4"/>
        <v>0.45</v>
      </c>
      <c r="G42" s="208">
        <f t="shared" si="0"/>
        <v>3000.45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45471</v>
      </c>
      <c r="D43" s="19">
        <f t="shared" si="2"/>
        <v>3000</v>
      </c>
      <c r="E43" s="20">
        <f t="shared" si="3"/>
        <v>0</v>
      </c>
      <c r="F43" s="182">
        <f t="shared" si="4"/>
        <v>0.45</v>
      </c>
      <c r="G43" s="208">
        <f t="shared" si="0"/>
        <v>3000.45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45501</v>
      </c>
      <c r="D44" s="19">
        <f t="shared" si="2"/>
        <v>3000</v>
      </c>
      <c r="E44" s="20">
        <f t="shared" si="3"/>
        <v>0</v>
      </c>
      <c r="F44" s="182">
        <f t="shared" si="4"/>
        <v>0.45</v>
      </c>
      <c r="G44" s="208">
        <f t="shared" si="0"/>
        <v>3000.45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45532</v>
      </c>
      <c r="D45" s="19">
        <f t="shared" si="2"/>
        <v>3000</v>
      </c>
      <c r="E45" s="20">
        <f t="shared" si="3"/>
        <v>0</v>
      </c>
      <c r="F45" s="182">
        <f t="shared" si="4"/>
        <v>0.45</v>
      </c>
      <c r="G45" s="208">
        <f t="shared" si="0"/>
        <v>3000.45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45563</v>
      </c>
      <c r="D46" s="19">
        <f t="shared" si="2"/>
        <v>3000</v>
      </c>
      <c r="E46" s="20">
        <f t="shared" si="3"/>
        <v>2694.6</v>
      </c>
      <c r="F46" s="182">
        <f t="shared" si="4"/>
        <v>0.45</v>
      </c>
      <c r="G46" s="208">
        <f t="shared" si="0"/>
        <v>5695.05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45593</v>
      </c>
      <c r="D47" s="19">
        <f t="shared" si="2"/>
        <v>3000</v>
      </c>
      <c r="E47" s="20">
        <f t="shared" si="3"/>
        <v>2694.6</v>
      </c>
      <c r="F47" s="182">
        <f t="shared" si="4"/>
        <v>0.45</v>
      </c>
      <c r="G47" s="208">
        <f t="shared" si="0"/>
        <v>5695.05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45624</v>
      </c>
      <c r="D48" s="19">
        <f t="shared" si="2"/>
        <v>3000</v>
      </c>
      <c r="E48" s="20">
        <f t="shared" si="3"/>
        <v>2694.6</v>
      </c>
      <c r="F48" s="182">
        <f t="shared" si="4"/>
        <v>0.45</v>
      </c>
      <c r="G48" s="208">
        <f t="shared" si="0"/>
        <v>5695.05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45654</v>
      </c>
      <c r="D49" s="19">
        <f t="shared" si="2"/>
        <v>3000</v>
      </c>
      <c r="E49" s="20">
        <f t="shared" si="3"/>
        <v>2694.6</v>
      </c>
      <c r="F49" s="182">
        <f t="shared" si="4"/>
        <v>0.45</v>
      </c>
      <c r="G49" s="208">
        <f t="shared" si="0"/>
        <v>5695.05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45685</v>
      </c>
      <c r="D50" s="19">
        <f t="shared" si="2"/>
        <v>3000</v>
      </c>
      <c r="E50" s="20">
        <f t="shared" si="3"/>
        <v>2694.6</v>
      </c>
      <c r="F50" s="182">
        <f t="shared" si="4"/>
        <v>0.45</v>
      </c>
      <c r="G50" s="208">
        <f t="shared" si="0"/>
        <v>5695.05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45716</v>
      </c>
      <c r="D51" s="19">
        <f t="shared" si="2"/>
        <v>3000</v>
      </c>
      <c r="E51" s="20">
        <f t="shared" si="3"/>
        <v>2694.6</v>
      </c>
      <c r="F51" s="182">
        <f t="shared" si="4"/>
        <v>0.45</v>
      </c>
      <c r="G51" s="208">
        <f t="shared" si="0"/>
        <v>5695.05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45744</v>
      </c>
      <c r="D52" s="19">
        <f t="shared" si="2"/>
        <v>3000</v>
      </c>
      <c r="E52" s="20">
        <f t="shared" si="3"/>
        <v>2694.6</v>
      </c>
      <c r="F52" s="182">
        <f t="shared" si="4"/>
        <v>0.45</v>
      </c>
      <c r="G52" s="208">
        <f t="shared" si="0"/>
        <v>5695.05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45775</v>
      </c>
      <c r="D53" s="19">
        <f t="shared" si="2"/>
        <v>3000</v>
      </c>
      <c r="E53" s="20">
        <f t="shared" si="3"/>
        <v>2694.6</v>
      </c>
      <c r="F53" s="182">
        <f t="shared" si="4"/>
        <v>0.45</v>
      </c>
      <c r="G53" s="208">
        <f t="shared" si="0"/>
        <v>5695.05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45805</v>
      </c>
      <c r="D54" s="19">
        <f t="shared" si="2"/>
        <v>3000</v>
      </c>
      <c r="E54" s="20">
        <f t="shared" si="3"/>
        <v>2694.6</v>
      </c>
      <c r="F54" s="182">
        <f t="shared" si="4"/>
        <v>0.45</v>
      </c>
      <c r="G54" s="208">
        <f t="shared" si="0"/>
        <v>5695.05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45836</v>
      </c>
      <c r="D55" s="19">
        <f t="shared" si="2"/>
        <v>3000</v>
      </c>
      <c r="E55" s="20">
        <f t="shared" si="3"/>
        <v>2694.6</v>
      </c>
      <c r="F55" s="182">
        <f t="shared" si="4"/>
        <v>0.45</v>
      </c>
      <c r="G55" s="208">
        <f t="shared" si="0"/>
        <v>5695.05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45866</v>
      </c>
      <c r="D56" s="19">
        <f t="shared" si="2"/>
        <v>3000</v>
      </c>
      <c r="E56" s="20">
        <f t="shared" si="3"/>
        <v>2694.6</v>
      </c>
      <c r="F56" s="182">
        <f t="shared" si="4"/>
        <v>0.45</v>
      </c>
      <c r="G56" s="208">
        <f t="shared" si="0"/>
        <v>5695.05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45897</v>
      </c>
      <c r="D57" s="19">
        <f t="shared" si="2"/>
        <v>3000</v>
      </c>
      <c r="E57" s="20">
        <f t="shared" si="3"/>
        <v>2694.6</v>
      </c>
      <c r="F57" s="182">
        <f t="shared" si="4"/>
        <v>0.45</v>
      </c>
      <c r="G57" s="208">
        <f t="shared" si="0"/>
        <v>5695.05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45928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45958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45989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46019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46050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46081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46109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46140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46170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46201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46231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46262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46293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46323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46354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46384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46415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46446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46474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46505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46535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46566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46596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46627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46658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46688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46719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46749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46780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46811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46840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46871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46901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46932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46962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46993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47024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47054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47085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47115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47146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47177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54000</v>
      </c>
      <c r="E100" s="93">
        <f>SUM(E40:E99)</f>
        <v>32335.199999999993</v>
      </c>
      <c r="F100" s="99">
        <f>SUM(F40:F99)</f>
        <v>8.1000000000000014</v>
      </c>
      <c r="G100" s="211">
        <f>SUM(G40:H99)</f>
        <v>86343.300000000017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v0BbVGhECWfDQh5di4eFJuGd1/QMyF588hF1ZJY+/r3S4PmwExMh2sPwtgHTmR3bReZJt6nmQaJnVSETdo0jTQ==" saltValue="0esI/oWOGEVE4UECzv1ZWA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$L$7:$L$11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zoomScale="85" zoomScaleNormal="85" workbookViewId="0">
      <selection activeCell="A7" sqref="A7:XFD8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196078.43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196078,43 грн.</v>
      </c>
      <c r="H4" s="185">
        <f>B4+B4*K4</f>
        <v>199999.99859999999</v>
      </c>
      <c r="I4" s="151">
        <v>0</v>
      </c>
      <c r="K4" s="184">
        <v>0.02</v>
      </c>
      <c r="L4" s="153">
        <f>D4/12/(1-1/POWER(1+D4/12,C4))*H4+H4*F4</f>
        <v>21667.569306479203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196078.43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196078,43 грн.</v>
      </c>
      <c r="H5" s="185">
        <f>B5+B5*K5</f>
        <v>199999.99859999999</v>
      </c>
      <c r="I5" s="151">
        <v>0</v>
      </c>
      <c r="K5" s="184">
        <v>0.02</v>
      </c>
      <c r="L5" s="153">
        <f>D5/12/(1-1/POWER(1+D5/12,C5))*H5+H5*F5</f>
        <v>13334.201323234782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196078.43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196078,43 грн.</v>
      </c>
      <c r="H6" s="185">
        <f>B6+B6*K6</f>
        <v>199999.99859999999</v>
      </c>
      <c r="I6" s="151">
        <v>0</v>
      </c>
      <c r="J6" s="151"/>
      <c r="K6" s="184">
        <v>0.02</v>
      </c>
      <c r="L6" s="153">
        <f>D6/12/(1-1/POWER(1+D6/12,C6))*H6+H6*F6</f>
        <v>10556.412004747373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163</v>
      </c>
      <c r="B7" s="121">
        <v>69444.44</v>
      </c>
      <c r="C7" s="151">
        <v>18</v>
      </c>
      <c r="D7" s="152">
        <v>1E-4</v>
      </c>
      <c r="E7" s="152">
        <v>0</v>
      </c>
      <c r="F7" s="152">
        <v>4.99E-2</v>
      </c>
      <c r="G7" s="151" t="str">
        <f>I$2&amp;" "&amp;B7&amp;" "&amp;H$2</f>
        <v>max. 69444,44 грн.</v>
      </c>
      <c r="H7" s="185">
        <f>B7+B7*K7</f>
        <v>74999.995200000005</v>
      </c>
      <c r="I7" s="151">
        <v>6</v>
      </c>
      <c r="K7" s="184">
        <v>0.08</v>
      </c>
      <c r="L7" s="153">
        <f>D7/12/(1-1/POWER(1+D7/12,C7))*H7+H7*F7</f>
        <v>7909.4960293367276</v>
      </c>
      <c r="M7" s="154">
        <f>F7</f>
        <v>4.99E-2</v>
      </c>
      <c r="N7" s="154"/>
      <c r="O7" s="155">
        <v>0</v>
      </c>
      <c r="P7" s="151">
        <v>1000</v>
      </c>
    </row>
    <row r="8" spans="1:16" x14ac:dyDescent="0.2">
      <c r="A8" s="151" t="s">
        <v>164</v>
      </c>
      <c r="B8" s="121">
        <v>66371.679999999993</v>
      </c>
      <c r="C8" s="151">
        <v>24</v>
      </c>
      <c r="D8" s="152">
        <v>1E-4</v>
      </c>
      <c r="E8" s="152">
        <v>0</v>
      </c>
      <c r="F8" s="152">
        <v>4.99E-2</v>
      </c>
      <c r="G8" s="151" t="str">
        <f>I$2&amp;" "&amp;B8&amp;" "&amp;H$2</f>
        <v>max. 66371,68 грн.</v>
      </c>
      <c r="H8" s="185">
        <f>B8+B8*K8</f>
        <v>74999.998399999997</v>
      </c>
      <c r="I8" s="151">
        <v>9</v>
      </c>
      <c r="J8" s="151"/>
      <c r="K8" s="184">
        <v>0.13</v>
      </c>
      <c r="L8" s="153">
        <f>D8/12/(1-1/POWER(1+D8/12,C8))*H8+H8*F8</f>
        <v>6867.8253847017095</v>
      </c>
      <c r="M8" s="154">
        <f>F8</f>
        <v>4.99E-2</v>
      </c>
      <c r="N8" s="154"/>
      <c r="O8" s="155">
        <v>0</v>
      </c>
      <c r="P8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Ідея_ФОПБойко Софія Юріївна</vt:lpstr>
      <vt:lpstr>Перелік партнерів</vt:lpstr>
      <vt:lpstr>Назви</vt:lpstr>
      <vt:lpstr>Лист2</vt:lpstr>
      <vt:lpstr>'NST Ідея_ФОПБойко Софія Юріївна'!Область_друку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2024-02-28T15:15:20Z</dcterms:modified>
</cp:coreProperties>
</file>